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15"/>
  <workbookPr/>
  <mc:AlternateContent xmlns:mc="http://schemas.openxmlformats.org/markup-compatibility/2006">
    <mc:Choice Requires="x15">
      <x15ac:absPath xmlns:x15ac="http://schemas.microsoft.com/office/spreadsheetml/2010/11/ac" url="https://d.docs.live.net/8a0e41b63ed7fe2b/Documents/Alimentatie-Scheiding-Website/Energievergelijking/"/>
    </mc:Choice>
  </mc:AlternateContent>
  <xr:revisionPtr revIDLastSave="60" documentId="8_{8D18AAB6-3932-49ED-9048-B2D9EEA30E0D}" xr6:coauthVersionLast="47" xr6:coauthVersionMax="47" xr10:uidLastSave="{4A163A82-1482-47B6-B7DF-E25737EB813B}"/>
  <bookViews>
    <workbookView xWindow="-120" yWindow="-120" windowWidth="29040" windowHeight="15720" xr2:uid="{00000000-000D-0000-FFFF-FFFF00000000}"/>
  </bookViews>
  <sheets>
    <sheet name="Basisgegevens+Uitleg" sheetId="4" r:id="rId1"/>
    <sheet name="Vergelijking" sheetId="1" r:id="rId2"/>
    <sheet name="Wijzigingen" sheetId="6" r:id="rId3"/>
    <sheet name="Lijsten" sheetId="5" state="hidden" r:id="rId4"/>
  </sheets>
  <definedNames>
    <definedName name="_xlnm.Print_Area" localSheetId="1">Vergelijking!$B$2:$B$51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 i="4" l="1"/>
  <c r="D39" i="4"/>
  <c r="C39" i="4"/>
  <c r="B38" i="4"/>
  <c r="B39" i="4"/>
  <c r="D38" i="4"/>
  <c r="C38" i="4"/>
  <c r="M58" i="1"/>
  <c r="M65" i="1" s="1"/>
  <c r="L58" i="1"/>
  <c r="L65" i="1" s="1"/>
  <c r="K58" i="1"/>
  <c r="K65" i="1" s="1"/>
  <c r="J58" i="1"/>
  <c r="J65" i="1" s="1"/>
  <c r="I58" i="1"/>
  <c r="I65" i="1" s="1"/>
  <c r="H58" i="1"/>
  <c r="H65" i="1" s="1"/>
  <c r="G58" i="1"/>
  <c r="G65" i="1" s="1"/>
  <c r="M27" i="1"/>
  <c r="L27" i="1"/>
  <c r="K27" i="1"/>
  <c r="J27" i="1"/>
  <c r="I27" i="1"/>
  <c r="H27" i="1"/>
  <c r="G27" i="1"/>
  <c r="M41" i="1"/>
  <c r="L41" i="1"/>
  <c r="K41" i="1"/>
  <c r="J41" i="1"/>
  <c r="I41" i="1"/>
  <c r="H41" i="1"/>
  <c r="G41" i="1"/>
  <c r="M42" i="1"/>
  <c r="M46" i="1" s="1"/>
  <c r="L42" i="1"/>
  <c r="L46" i="1" s="1"/>
  <c r="K42" i="1"/>
  <c r="K46" i="1" s="1"/>
  <c r="J42" i="1"/>
  <c r="J46" i="1" s="1"/>
  <c r="I42" i="1"/>
  <c r="I46" i="1" s="1"/>
  <c r="H42" i="1"/>
  <c r="H46" i="1" s="1"/>
  <c r="G42" i="1"/>
  <c r="G46" i="1" s="1"/>
  <c r="B46" i="1"/>
  <c r="B67" i="1"/>
  <c r="M61" i="1"/>
  <c r="L61" i="1"/>
  <c r="K61" i="1"/>
  <c r="J61" i="1"/>
  <c r="I61" i="1"/>
  <c r="H61" i="1"/>
  <c r="G61" i="1"/>
  <c r="F61" i="1"/>
  <c r="M64" i="1"/>
  <c r="L64" i="1"/>
  <c r="K64" i="1"/>
  <c r="J64" i="1"/>
  <c r="I64" i="1"/>
  <c r="H64" i="1"/>
  <c r="G64" i="1"/>
  <c r="F64" i="1"/>
  <c r="D56" i="1"/>
  <c r="D55" i="1"/>
  <c r="C62" i="1"/>
  <c r="M60" i="1"/>
  <c r="L60" i="1"/>
  <c r="K60" i="1"/>
  <c r="J60" i="1"/>
  <c r="I60" i="1"/>
  <c r="H60" i="1"/>
  <c r="G60" i="1"/>
  <c r="F60" i="1"/>
  <c r="M54" i="1"/>
  <c r="L54" i="1"/>
  <c r="K54" i="1"/>
  <c r="J54" i="1"/>
  <c r="I54" i="1"/>
  <c r="H54" i="1"/>
  <c r="G54" i="1"/>
  <c r="F54" i="1"/>
  <c r="D15" i="4"/>
  <c r="D14" i="4"/>
  <c r="C30" i="4"/>
  <c r="C29" i="4"/>
  <c r="C32" i="1"/>
  <c r="C44" i="1"/>
  <c r="B5" i="1"/>
  <c r="L37" i="1"/>
  <c r="K37" i="1"/>
  <c r="L29" i="1"/>
  <c r="K29" i="1"/>
  <c r="L21" i="1"/>
  <c r="K21" i="1"/>
  <c r="L14" i="1"/>
  <c r="K14" i="1"/>
  <c r="L7" i="1"/>
  <c r="K7" i="1"/>
  <c r="M7" i="1"/>
  <c r="J7" i="1"/>
  <c r="I7" i="1"/>
  <c r="H7" i="1"/>
  <c r="G7" i="1"/>
  <c r="F7" i="1"/>
  <c r="M37" i="1"/>
  <c r="J37" i="1"/>
  <c r="I37" i="1"/>
  <c r="H37" i="1"/>
  <c r="G37" i="1"/>
  <c r="F37" i="1"/>
  <c r="M29" i="1"/>
  <c r="J29" i="1"/>
  <c r="I29" i="1"/>
  <c r="H29" i="1"/>
  <c r="G29" i="1"/>
  <c r="F29" i="1"/>
  <c r="M21" i="1"/>
  <c r="J21" i="1"/>
  <c r="I21" i="1"/>
  <c r="H21" i="1"/>
  <c r="G21" i="1"/>
  <c r="F21" i="1"/>
  <c r="M14" i="1"/>
  <c r="J14" i="1"/>
  <c r="I14" i="1"/>
  <c r="H14" i="1"/>
  <c r="G14" i="1"/>
  <c r="F14" i="1"/>
  <c r="B30" i="4"/>
  <c r="B29" i="4"/>
  <c r="B16" i="4"/>
  <c r="D57" i="1" s="1"/>
  <c r="C16" i="4"/>
  <c r="B22" i="4"/>
  <c r="B21" i="4"/>
  <c r="B23" i="4"/>
  <c r="M62" i="1" l="1"/>
  <c r="L62" i="1"/>
  <c r="K62" i="1"/>
  <c r="J62" i="1"/>
  <c r="I62" i="1"/>
  <c r="H62" i="1"/>
  <c r="G62" i="1"/>
  <c r="F62" i="1"/>
  <c r="M63" i="1"/>
  <c r="L63" i="1"/>
  <c r="K63" i="1"/>
  <c r="J63" i="1"/>
  <c r="I63" i="1"/>
  <c r="H63" i="1"/>
  <c r="G63" i="1"/>
  <c r="F63" i="1"/>
  <c r="M56" i="1"/>
  <c r="L56" i="1"/>
  <c r="K56" i="1"/>
  <c r="J56" i="1"/>
  <c r="I56" i="1"/>
  <c r="H56" i="1"/>
  <c r="G56" i="1"/>
  <c r="M55" i="1"/>
  <c r="L55" i="1"/>
  <c r="K55" i="1"/>
  <c r="J55" i="1"/>
  <c r="I55" i="1"/>
  <c r="H55" i="1"/>
  <c r="G55" i="1"/>
  <c r="F56" i="1"/>
  <c r="F55" i="1"/>
  <c r="F58" i="1" s="1"/>
  <c r="F65" i="1" s="1"/>
  <c r="E14" i="4"/>
  <c r="D22" i="1"/>
  <c r="L16" i="1"/>
  <c r="L18" i="1" s="1"/>
  <c r="K16" i="1"/>
  <c r="K18" i="1" s="1"/>
  <c r="L9" i="1"/>
  <c r="L57" i="1" s="1"/>
  <c r="K9" i="1"/>
  <c r="K57" i="1" s="1"/>
  <c r="L39" i="1"/>
  <c r="K39" i="1"/>
  <c r="L33" i="1"/>
  <c r="K33" i="1"/>
  <c r="G14" i="4"/>
  <c r="D24" i="1"/>
  <c r="L32" i="1"/>
  <c r="K32" i="1"/>
  <c r="L44" i="1"/>
  <c r="K44" i="1"/>
  <c r="G15" i="4"/>
  <c r="D25" i="1" s="1"/>
  <c r="J44" i="1"/>
  <c r="I44" i="1"/>
  <c r="H44" i="1"/>
  <c r="G44" i="1"/>
  <c r="F44" i="1"/>
  <c r="M44" i="1"/>
  <c r="M32" i="1"/>
  <c r="J32" i="1"/>
  <c r="I32" i="1"/>
  <c r="H32" i="1"/>
  <c r="G32" i="1"/>
  <c r="F32" i="1"/>
  <c r="D16" i="4"/>
  <c r="H33" i="1"/>
  <c r="G33" i="1"/>
  <c r="F33" i="1"/>
  <c r="M16" i="1"/>
  <c r="M18" i="1" s="1"/>
  <c r="J16" i="1"/>
  <c r="J18" i="1" s="1"/>
  <c r="I16" i="1"/>
  <c r="I18" i="1" s="1"/>
  <c r="H16" i="1"/>
  <c r="H18" i="1" s="1"/>
  <c r="G16" i="1"/>
  <c r="G18" i="1" s="1"/>
  <c r="F16" i="1"/>
  <c r="F18" i="1" s="1"/>
  <c r="M9" i="1"/>
  <c r="M57" i="1" s="1"/>
  <c r="J9" i="1"/>
  <c r="J57" i="1" s="1"/>
  <c r="I9" i="1"/>
  <c r="I57" i="1" s="1"/>
  <c r="H9" i="1"/>
  <c r="H57" i="1" s="1"/>
  <c r="G9" i="1"/>
  <c r="G57" i="1" s="1"/>
  <c r="F9" i="1"/>
  <c r="F57" i="1" s="1"/>
  <c r="M33" i="1"/>
  <c r="J33" i="1"/>
  <c r="I33" i="1"/>
  <c r="M39" i="1"/>
  <c r="J39" i="1"/>
  <c r="I39" i="1"/>
  <c r="H39" i="1"/>
  <c r="G39" i="1"/>
  <c r="F39" i="1"/>
  <c r="F41" i="1" s="1"/>
  <c r="F42" i="1" s="1"/>
  <c r="F46" i="1" l="1"/>
  <c r="L11" i="1"/>
  <c r="K11" i="1"/>
  <c r="C22" i="1"/>
  <c r="F14" i="4"/>
  <c r="C23" i="1" s="1"/>
  <c r="D26" i="1"/>
  <c r="G16" i="4"/>
  <c r="E15" i="4"/>
  <c r="C24" i="1" s="1"/>
  <c r="D23" i="1"/>
  <c r="C26" i="1"/>
  <c r="M11" i="1"/>
  <c r="J11" i="1"/>
  <c r="I11" i="1"/>
  <c r="H11" i="1"/>
  <c r="G11" i="1"/>
  <c r="F11" i="1"/>
  <c r="F15" i="4" l="1"/>
  <c r="F26" i="1"/>
  <c r="H26" i="1"/>
  <c r="L26" i="1"/>
  <c r="G26" i="1"/>
  <c r="I26" i="1"/>
  <c r="M26" i="1"/>
  <c r="J26" i="1"/>
  <c r="K26" i="1"/>
  <c r="F23" i="1"/>
  <c r="G23" i="1"/>
  <c r="J23" i="1"/>
  <c r="M23" i="1"/>
  <c r="I23" i="1"/>
  <c r="L23" i="1"/>
  <c r="H23" i="1"/>
  <c r="K23" i="1"/>
  <c r="C25" i="1" l="1"/>
  <c r="F16" i="4"/>
  <c r="I24" i="1"/>
  <c r="L24" i="1"/>
  <c r="F24" i="1"/>
  <c r="G24" i="1"/>
  <c r="J24" i="1"/>
  <c r="M24" i="1"/>
  <c r="H24" i="1"/>
  <c r="K24" i="1"/>
  <c r="J22" i="1"/>
  <c r="L22" i="1"/>
  <c r="G22" i="1"/>
  <c r="M22" i="1"/>
  <c r="F22" i="1"/>
  <c r="I22" i="1"/>
  <c r="K22" i="1"/>
  <c r="H22" i="1"/>
  <c r="F27" i="1" l="1"/>
  <c r="F25" i="1"/>
  <c r="H25" i="1"/>
  <c r="H35" i="1" s="1"/>
  <c r="J25" i="1"/>
  <c r="J35" i="1" s="1"/>
  <c r="K25" i="1"/>
  <c r="K35" i="1" s="1"/>
  <c r="M25" i="1"/>
  <c r="M35" i="1" s="1"/>
  <c r="G25" i="1"/>
  <c r="G35" i="1" s="1"/>
  <c r="I25" i="1"/>
  <c r="I35" i="1" s="1"/>
  <c r="L25" i="1"/>
  <c r="L35" i="1" s="1"/>
  <c r="E16" i="4"/>
  <c r="F35" i="1" l="1"/>
  <c r="H67" i="1"/>
  <c r="H68" i="1" s="1"/>
  <c r="H48" i="1"/>
  <c r="H50" i="1" s="1"/>
  <c r="H51" i="1" s="1"/>
  <c r="H5" i="1" s="1"/>
  <c r="J67" i="1"/>
  <c r="J68" i="1" s="1"/>
  <c r="J48" i="1"/>
  <c r="J50" i="1" s="1"/>
  <c r="J51" i="1" s="1"/>
  <c r="J5" i="1" s="1"/>
  <c r="K67" i="1"/>
  <c r="K68" i="1" s="1"/>
  <c r="K48" i="1"/>
  <c r="K50" i="1" s="1"/>
  <c r="K51" i="1" s="1"/>
  <c r="K5" i="1" s="1"/>
  <c r="M67" i="1"/>
  <c r="M68" i="1" s="1"/>
  <c r="M48" i="1"/>
  <c r="M50" i="1" s="1"/>
  <c r="M51" i="1" s="1"/>
  <c r="M5" i="1" s="1"/>
  <c r="G67" i="1"/>
  <c r="G68" i="1" s="1"/>
  <c r="G48" i="1"/>
  <c r="G50" i="1" s="1"/>
  <c r="G51" i="1" s="1"/>
  <c r="G5" i="1" s="1"/>
  <c r="I67" i="1"/>
  <c r="I68" i="1" s="1"/>
  <c r="I48" i="1"/>
  <c r="I50" i="1" s="1"/>
  <c r="I51" i="1" s="1"/>
  <c r="I5" i="1" s="1"/>
  <c r="L67" i="1"/>
  <c r="L68" i="1" s="1"/>
  <c r="L48" i="1"/>
  <c r="L50" i="1" s="1"/>
  <c r="L51" i="1" s="1"/>
  <c r="L5" i="1" s="1"/>
  <c r="F48" i="1" l="1"/>
  <c r="F50" i="1" s="1"/>
  <c r="F51" i="1" s="1"/>
  <c r="F5" i="1" s="1"/>
  <c r="F67" i="1"/>
  <c r="F68" i="1" s="1"/>
</calcChain>
</file>

<file path=xl/sharedStrings.xml><?xml version="1.0" encoding="utf-8"?>
<sst xmlns="http://schemas.openxmlformats.org/spreadsheetml/2006/main" count="217" uniqueCount="157">
  <si>
    <t>Verbruik</t>
  </si>
  <si>
    <t>Teruglevering</t>
  </si>
  <si>
    <t>Subtotalen:</t>
  </si>
  <si>
    <t>Ja</t>
  </si>
  <si>
    <t>Nee</t>
  </si>
  <si>
    <t>- Energiebelasting</t>
  </si>
  <si>
    <t>Normaaltarief Teruglevering:</t>
  </si>
  <si>
    <t>Daltarief - Teruglevering:</t>
  </si>
  <si>
    <t>Vaste leveringskosten per jaar</t>
  </si>
  <si>
    <t>Netbeheerkosten elektriciteit</t>
  </si>
  <si>
    <t>Vermindering energiebelasting</t>
  </si>
  <si>
    <t>Gas</t>
  </si>
  <si>
    <r>
      <t>- Energiebelasting m</t>
    </r>
    <r>
      <rPr>
        <vertAlign val="superscript"/>
        <sz val="11"/>
        <color theme="1"/>
        <rFont val="Calibri"/>
        <family val="2"/>
        <scheme val="minor"/>
      </rPr>
      <t>3</t>
    </r>
  </si>
  <si>
    <r>
      <t>- Opslag duurzame energie per m</t>
    </r>
    <r>
      <rPr>
        <vertAlign val="superscript"/>
        <sz val="11"/>
        <color theme="1"/>
        <rFont val="Calibri"/>
        <family val="2"/>
        <scheme val="minor"/>
      </rPr>
      <t>3</t>
    </r>
  </si>
  <si>
    <t>Gastarief per m3:</t>
  </si>
  <si>
    <t>Netbeheerkosten gas</t>
  </si>
  <si>
    <t>T/m 10.000 kWh:</t>
  </si>
  <si>
    <t>Gas t/m 1000 m³:</t>
  </si>
  <si>
    <t>Energiebelasting</t>
  </si>
  <si>
    <r>
      <t>Jaarverbruik Gas (M</t>
    </r>
    <r>
      <rPr>
        <vertAlign val="superscript"/>
        <sz val="11"/>
        <color theme="1"/>
        <rFont val="Calibri"/>
        <family val="2"/>
        <scheme val="minor"/>
      </rPr>
      <t>3</t>
    </r>
    <r>
      <rPr>
        <sz val="11"/>
        <color theme="1"/>
        <rFont val="Calibri"/>
        <family val="2"/>
        <scheme val="minor"/>
      </rPr>
      <t>)</t>
    </r>
  </si>
  <si>
    <t>https://www.belastingdienst.nl/wps/wcm/connect/bldcontentnl/belastingdienst/zakelijk/overige_belastingen/belastingen_op_milieugrondslag/energiebelasting/</t>
  </si>
  <si>
    <t>Vermindering energiebelasting:</t>
  </si>
  <si>
    <t>n.v.t.</t>
  </si>
  <si>
    <t>https://www.mijnaansluiting.nl/netbeheerders</t>
  </si>
  <si>
    <t>Netbeheerders</t>
  </si>
  <si>
    <t>Coteq Netbeheer</t>
  </si>
  <si>
    <t>Enexis Netbeheer</t>
  </si>
  <si>
    <t>Liander</t>
  </si>
  <si>
    <t>Rendo Netbeheer</t>
  </si>
  <si>
    <t>Stedin</t>
  </si>
  <si>
    <t>Bedrag incl. BTW</t>
  </si>
  <si>
    <t>Bedrag excl. BTW</t>
  </si>
  <si>
    <t>Netbeheerder</t>
  </si>
  <si>
    <t>Westland Infra</t>
  </si>
  <si>
    <t>Netbeheerkosten Gas:</t>
  </si>
  <si>
    <t>Wie is de netbeheerder?</t>
  </si>
  <si>
    <t>BTW-tarief:</t>
  </si>
  <si>
    <t>https://www.liander.nl/tarieven</t>
  </si>
  <si>
    <t>https://www.enexis.nl/tarieven/intro</t>
  </si>
  <si>
    <t>https://coteqnetbeheer.nl/actuele-tarieven</t>
  </si>
  <si>
    <t>https://www.rendonetwerken.nl/thuis/tarieven/</t>
  </si>
  <si>
    <t>https://www.stedin.net/tarieven</t>
  </si>
  <si>
    <t>https://westlandinfra.nl/thuis-kleinzakelijk/tarieven/bekijk-de-huidige-tarieven/</t>
  </si>
  <si>
    <t>Netbeheerder &amp; kosten</t>
  </si>
  <si>
    <t>Verwijzingen</t>
  </si>
  <si>
    <t>Zie voor hun tarieven</t>
  </si>
  <si>
    <r>
      <rPr>
        <b/>
        <u/>
        <sz val="11"/>
        <color rgb="FFFF0000"/>
        <rFont val="Calibri"/>
        <family val="2"/>
        <scheme val="minor"/>
      </rPr>
      <t>LET OP:</t>
    </r>
    <r>
      <rPr>
        <u/>
        <sz val="11"/>
        <color theme="1"/>
        <rFont val="Calibri"/>
        <family val="2"/>
        <scheme val="minor"/>
      </rPr>
      <t xml:space="preserve"> De bedragen op de onderstaande website zijn </t>
    </r>
    <r>
      <rPr>
        <b/>
        <i/>
        <u/>
        <sz val="11"/>
        <color theme="1"/>
        <rFont val="Calibri"/>
        <family val="2"/>
        <scheme val="minor"/>
      </rPr>
      <t>EXCLUSIEF 21% BTW</t>
    </r>
    <r>
      <rPr>
        <u/>
        <sz val="11"/>
        <color theme="1"/>
        <rFont val="Calibri"/>
        <family val="2"/>
        <scheme val="minor"/>
      </rPr>
      <t>, deze bedragen worden vermenigvuldigen met 1,21!</t>
    </r>
  </si>
  <si>
    <t>Evt. deelkorting op elektra per jaar</t>
  </si>
  <si>
    <t>Evt. deelkorting op gas per jaar</t>
  </si>
  <si>
    <t>De totaalkorting i.p.v. deelkorting</t>
  </si>
  <si>
    <t>&gt; 1x10A t/m 3x25A</t>
  </si>
  <si>
    <t>Aansluitwaarde</t>
  </si>
  <si>
    <r>
      <t>Jaarkosten Gas&lt;500M</t>
    </r>
    <r>
      <rPr>
        <b/>
        <vertAlign val="superscript"/>
        <sz val="11"/>
        <color theme="1"/>
        <rFont val="Calibri"/>
        <family val="2"/>
        <scheme val="minor"/>
      </rPr>
      <t>3</t>
    </r>
  </si>
  <si>
    <r>
      <t>Jaarkosten Gas&gt;500M</t>
    </r>
    <r>
      <rPr>
        <b/>
        <vertAlign val="superscript"/>
        <sz val="11"/>
        <color theme="1"/>
        <rFont val="Calibri"/>
        <family val="2"/>
        <scheme val="minor"/>
      </rPr>
      <t>3</t>
    </r>
  </si>
  <si>
    <r>
      <t>&lt; 10 m3 / &lt; 500 M</t>
    </r>
    <r>
      <rPr>
        <vertAlign val="superscript"/>
        <sz val="11"/>
        <color theme="1"/>
        <rFont val="Calibri"/>
        <family val="2"/>
        <scheme val="minor"/>
      </rPr>
      <t>3</t>
    </r>
  </si>
  <si>
    <r>
      <t>&lt; 10 M</t>
    </r>
    <r>
      <rPr>
        <vertAlign val="superscript"/>
        <sz val="11"/>
        <color theme="1"/>
        <rFont val="Calibri"/>
        <family val="2"/>
        <scheme val="minor"/>
      </rPr>
      <t>3</t>
    </r>
    <r>
      <rPr>
        <sz val="11"/>
        <color theme="1"/>
        <rFont val="Calibri"/>
        <family val="2"/>
        <scheme val="minor"/>
      </rPr>
      <t xml:space="preserve"> / 500-4000 M</t>
    </r>
    <r>
      <rPr>
        <vertAlign val="superscript"/>
        <sz val="11"/>
        <color theme="1"/>
        <rFont val="Calibri"/>
        <family val="2"/>
        <scheme val="minor"/>
      </rPr>
      <t>3</t>
    </r>
  </si>
  <si>
    <r>
      <t>Bij een verbruik van minder dan 500M</t>
    </r>
    <r>
      <rPr>
        <vertAlign val="superscript"/>
        <sz val="11"/>
        <color theme="1"/>
        <rFont val="Calibri"/>
        <family val="2"/>
        <scheme val="minor"/>
      </rPr>
      <t>3</t>
    </r>
    <r>
      <rPr>
        <sz val="11"/>
        <color theme="1"/>
        <rFont val="Calibri"/>
        <family val="2"/>
        <scheme val="minor"/>
      </rPr>
      <t xml:space="preserve"> geldt het lagere tarief, dit wordt automatisch geselecteerd!</t>
    </r>
  </si>
  <si>
    <t>Het geldende tarief wordt opgehaald o.b.v. de gekozen netbeheerder uit de tabel hieronder</t>
  </si>
  <si>
    <t>- Opslag duurzame energie</t>
  </si>
  <si>
    <t>Handleiding</t>
  </si>
  <si>
    <t>1) Verbruiksgegevens</t>
  </si>
  <si>
    <t>2) Energiebelasting (tarieven 2025)</t>
  </si>
  <si>
    <t>3) Netbeheerkosten (tarieven 2025)</t>
  </si>
  <si>
    <t>Keuze</t>
  </si>
  <si>
    <t>LEGENDA:</t>
  </si>
  <si>
    <t>Kleur</t>
  </si>
  <si>
    <t>Uitleg over de kleuren &amp; aandachtspunten hierbij</t>
  </si>
  <si>
    <r>
      <t xml:space="preserve">De </t>
    </r>
    <r>
      <rPr>
        <b/>
        <u/>
        <sz val="11"/>
        <color rgb="FF00B0F0"/>
        <rFont val="Calibri"/>
        <family val="2"/>
        <scheme val="minor"/>
      </rPr>
      <t>LICHT-BLAUWE</t>
    </r>
    <r>
      <rPr>
        <b/>
        <sz val="11"/>
        <rFont val="Calibri"/>
        <family val="2"/>
        <scheme val="minor"/>
      </rPr>
      <t xml:space="preserve"> velden</t>
    </r>
    <r>
      <rPr>
        <sz val="11"/>
        <color theme="1"/>
        <rFont val="Calibri"/>
        <family val="2"/>
        <scheme val="minor"/>
      </rPr>
      <t xml:space="preserve"> zijn </t>
    </r>
    <r>
      <rPr>
        <b/>
        <u/>
        <sz val="11"/>
        <color theme="1"/>
        <rFont val="Calibri"/>
        <family val="2"/>
        <scheme val="minor"/>
      </rPr>
      <t>invulvelden</t>
    </r>
    <r>
      <rPr>
        <b/>
        <sz val="11"/>
        <color theme="1"/>
        <rFont val="Calibri"/>
        <family val="2"/>
        <scheme val="minor"/>
      </rPr>
      <t xml:space="preserve">. </t>
    </r>
    <r>
      <rPr>
        <sz val="11"/>
        <color theme="1"/>
        <rFont val="Calibri"/>
        <family val="2"/>
        <scheme val="minor"/>
      </rPr>
      <t xml:space="preserve">Deze velden moet je dus zelf invullen
Vul </t>
    </r>
    <r>
      <rPr>
        <b/>
        <u/>
        <sz val="11"/>
        <color rgb="FF00B0F0"/>
        <rFont val="Calibri"/>
        <family val="2"/>
        <scheme val="minor"/>
      </rPr>
      <t>LICHT-BLAUWE</t>
    </r>
    <r>
      <rPr>
        <sz val="11"/>
        <color theme="1"/>
        <rFont val="Calibri"/>
        <family val="2"/>
        <scheme val="minor"/>
      </rPr>
      <t xml:space="preserve"> velden de gevraagde gegevens (indien van toepassing) in. Hiermee worden de berekeningen uitgevoerd in de div. tabbladen.</t>
    </r>
  </si>
  <si>
    <t>Jaarverbruik</t>
  </si>
  <si>
    <r>
      <t xml:space="preserve">De </t>
    </r>
    <r>
      <rPr>
        <b/>
        <u/>
        <sz val="11"/>
        <color theme="0" tint="-0.249977111117893"/>
        <rFont val="Calibri"/>
        <family val="2"/>
        <scheme val="minor"/>
      </rPr>
      <t>GRIJZE</t>
    </r>
    <r>
      <rPr>
        <sz val="11"/>
        <color theme="1"/>
        <rFont val="Calibri"/>
        <family val="2"/>
        <scheme val="minor"/>
      </rPr>
      <t xml:space="preserve"> velden bevatten (net als soms de groene/roze) velden de formules t.b.v. het maken van de juiste berekeningen.
Deze cellen zijn geblokkeerd om te voorkomen dat de formules per ongeluk verminkt/gewist worden</t>
    </r>
  </si>
  <si>
    <t>Bekende vergelijkingssite</t>
  </si>
  <si>
    <t>https://www.energievergelijk.nl/</t>
  </si>
  <si>
    <t>https://www.gaslicht.com</t>
  </si>
  <si>
    <t>https://www.independer.nl/</t>
  </si>
  <si>
    <t>https://www.pricewise.nl/</t>
  </si>
  <si>
    <t>+</t>
  </si>
  <si>
    <t>-</t>
  </si>
  <si>
    <t>Vul hier de teruglevergoeding bij normaaltarief in</t>
  </si>
  <si>
    <t>Vul hier de teruglevergoeding bij daltarief in</t>
  </si>
  <si>
    <t>De vaste leveringskosten/jaar verschillen per leverancier</t>
  </si>
  <si>
    <t>Krijg je een totaal korting? Dan hier het bedrag invullen</t>
  </si>
  <si>
    <r>
      <t xml:space="preserve">Krijg je korting </t>
    </r>
    <r>
      <rPr>
        <u/>
        <sz val="11"/>
        <rFont val="Calibri"/>
        <family val="2"/>
        <scheme val="minor"/>
      </rPr>
      <t>per onderdeel</t>
    </r>
    <r>
      <rPr>
        <sz val="11"/>
        <rFont val="Calibri"/>
        <family val="2"/>
        <scheme val="minor"/>
      </rPr>
      <t>? Dan hier het bedrag invullen</t>
    </r>
  </si>
  <si>
    <r>
      <t xml:space="preserve">2) Onder </t>
    </r>
    <r>
      <rPr>
        <b/>
        <u/>
        <sz val="11"/>
        <color theme="1"/>
        <rFont val="Calibri"/>
        <family val="2"/>
        <scheme val="minor"/>
      </rPr>
      <t>2) Energiebelasting</t>
    </r>
    <r>
      <rPr>
        <sz val="11"/>
        <color theme="1"/>
        <rFont val="Calibri"/>
        <family val="2"/>
        <scheme val="minor"/>
      </rPr>
      <t xml:space="preserve"> zijn de door de overheid vastgestelde tarieven energiebelasting &amp; de vermindering energiebelasting  al vooringevuld, het betreft de tarieven geldend voor 2025</t>
    </r>
  </si>
  <si>
    <t>Subtotaal verbruik (= Tarief * Verbruik)</t>
  </si>
  <si>
    <t>Deze zit tegenwoordig in de energiebelasting</t>
  </si>
  <si>
    <t>Teruglevering normaal/alles</t>
  </si>
  <si>
    <t>Teruglevering dal</t>
  </si>
  <si>
    <t>Elektra Normaaltarief</t>
  </si>
  <si>
    <t>Elektra Daltarief</t>
  </si>
  <si>
    <t>Verbruikskosten/Opbrensten Elektra</t>
  </si>
  <si>
    <t xml:space="preserve">Elektrakosten normaaltarief </t>
  </si>
  <si>
    <t xml:space="preserve">Elektrakosten daltarief </t>
  </si>
  <si>
    <t>Overige kosten/kortingen Elektra</t>
  </si>
  <si>
    <t>Totale kosten Elektra per jaar:</t>
  </si>
  <si>
    <t>Totaalkosten Elektra en Gas per jaar</t>
  </si>
  <si>
    <t>Netto maandkosten</t>
  </si>
  <si>
    <t>Netto jaarkosten</t>
  </si>
  <si>
    <t>Kosten Normaal/Daltarief verbruik subtotaal:</t>
  </si>
  <si>
    <t>Vul de naam/namen vergelijkingssite(s) in:</t>
  </si>
  <si>
    <t>Vul de naam/namen van de leverancier(s) in:</t>
  </si>
  <si>
    <r>
      <rPr>
        <b/>
        <u/>
        <sz val="12"/>
        <rFont val="Calibri"/>
        <family val="2"/>
        <scheme val="minor"/>
      </rPr>
      <t>LET OP:</t>
    </r>
    <r>
      <rPr>
        <sz val="12"/>
        <rFont val="Calibri"/>
        <family val="2"/>
        <scheme val="minor"/>
      </rPr>
      <t xml:space="preserve"> Elk werkblad is beveiligd met een wachtwoord, dit is: </t>
    </r>
    <r>
      <rPr>
        <b/>
        <u/>
        <sz val="12"/>
        <rFont val="Calibri"/>
        <family val="2"/>
        <scheme val="minor"/>
      </rPr>
      <t>Vergelijking</t>
    </r>
    <r>
      <rPr>
        <sz val="12"/>
        <rFont val="Calibri"/>
        <family val="2"/>
        <scheme val="minor"/>
      </rPr>
      <t xml:space="preserve"> (voor de "knutselaars" die deze Excel zelf willen aanpassen)</t>
    </r>
  </si>
  <si>
    <t>Disclaimer</t>
  </si>
  <si>
    <r>
      <t xml:space="preserve">Deze </t>
    </r>
    <r>
      <rPr>
        <b/>
        <u/>
        <sz val="12"/>
        <color theme="1"/>
        <rFont val="Calibri"/>
        <family val="2"/>
        <scheme val="minor"/>
      </rPr>
      <t>gratis</t>
    </r>
    <r>
      <rPr>
        <sz val="12"/>
        <color theme="1"/>
        <rFont val="Calibri"/>
        <family val="2"/>
        <scheme val="minor"/>
      </rPr>
      <t xml:space="preserve"> Excel sheet is met zorg en zorgvuldigheid gemaakt en m.b.v. vergelijkingssites getoetst op juistheid van de verschillende berekeningen. Desondanks is het mogelijk dat er in deze Excel toch nog onjuistheden en/of onvolkomenheden voorkomen. Noch voor onverhoopte schade etc. als gevolg van fouten, onjuistheden en/of onvolkomenheden etc., noch voor problemen bij/door het gebruiken en/of het verspreiden van deze Excel sheet kan ik verantwoording dragen en ook op geen enkele wijze aansprakelijk worden gesteld.</t>
    </r>
  </si>
  <si>
    <r>
      <t xml:space="preserve">Bij vragen, wensen of onverhoopte fouten: Mail deze dan samen met je berekening en een eventuele schermafdruk(ken) naar: </t>
    </r>
    <r>
      <rPr>
        <u/>
        <sz val="11"/>
        <color theme="1"/>
        <rFont val="Calibri"/>
        <family val="2"/>
        <scheme val="minor"/>
      </rPr>
      <t>info@levennascheiding.nl</t>
    </r>
    <r>
      <rPr>
        <sz val="11"/>
        <color theme="1"/>
        <rFont val="Calibri"/>
        <family val="2"/>
        <scheme val="minor"/>
      </rPr>
      <t xml:space="preserve">. 
Waar mogelijk en passend ga ik hier dan mee aan de slag! </t>
    </r>
  </si>
  <si>
    <t>Normaaltarief per kWh:</t>
  </si>
  <si>
    <t>Daltarief per kWh:</t>
  </si>
  <si>
    <t>Energie aanbieders vergelijken tot 8 aanbieders tegelijk</t>
  </si>
  <si>
    <t>Energiebel./Opslag Duurz.Energie</t>
  </si>
  <si>
    <t>Netbeheerkosten elektra:</t>
  </si>
  <si>
    <t>Jaarkosten elektra</t>
  </si>
  <si>
    <t>Elektra</t>
  </si>
  <si>
    <r>
      <t xml:space="preserve">1) Vul onder 1) </t>
    </r>
    <r>
      <rPr>
        <b/>
        <u/>
        <sz val="11"/>
        <color theme="1"/>
        <rFont val="Calibri"/>
        <family val="2"/>
        <scheme val="minor"/>
      </rPr>
      <t>Verbruiksgegevens</t>
    </r>
    <r>
      <rPr>
        <u/>
        <sz val="11"/>
        <color theme="1"/>
        <rFont val="Calibri"/>
        <family val="2"/>
        <scheme val="minor"/>
      </rPr>
      <t xml:space="preserve"> in de </t>
    </r>
    <r>
      <rPr>
        <b/>
        <u/>
        <sz val="11"/>
        <color rgb="FF00B0F0"/>
        <rFont val="Calibri"/>
        <family val="2"/>
        <scheme val="minor"/>
      </rPr>
      <t>blauwe</t>
    </r>
    <r>
      <rPr>
        <u/>
        <sz val="11"/>
        <color theme="1"/>
        <rFont val="Calibri"/>
        <family val="2"/>
        <scheme val="minor"/>
      </rPr>
      <t xml:space="preserve"> velden</t>
    </r>
    <r>
      <rPr>
        <b/>
        <sz val="11"/>
        <color theme="1"/>
        <rFont val="Calibri"/>
        <family val="2"/>
        <scheme val="minor"/>
      </rPr>
      <t xml:space="preserve"> </t>
    </r>
    <r>
      <rPr>
        <sz val="11"/>
        <color theme="1"/>
        <rFont val="Calibri"/>
        <family val="2"/>
        <scheme val="minor"/>
      </rPr>
      <t>je jaarverbruik / teruglevering aan elektra en gas in.</t>
    </r>
  </si>
  <si>
    <t>Jaarverbruik Elektra Normaal (kWh)</t>
  </si>
  <si>
    <t>Jaarverbruik Elektra Dal (kWh)</t>
  </si>
  <si>
    <r>
      <t>Ga naar het tabblad "</t>
    </r>
    <r>
      <rPr>
        <b/>
        <u/>
        <sz val="11"/>
        <color theme="1"/>
        <rFont val="Calibri"/>
        <family val="2"/>
        <scheme val="minor"/>
      </rPr>
      <t>Vergelijking</t>
    </r>
    <r>
      <rPr>
        <sz val="11"/>
        <color theme="1"/>
        <rFont val="Calibri"/>
        <family val="2"/>
        <scheme val="minor"/>
      </rPr>
      <t xml:space="preserve">" en vul daar </t>
    </r>
    <r>
      <rPr>
        <b/>
        <u/>
        <sz val="11"/>
        <color theme="1"/>
        <rFont val="Calibri"/>
        <family val="2"/>
        <scheme val="minor"/>
      </rPr>
      <t>per leverancier</t>
    </r>
    <r>
      <rPr>
        <sz val="11"/>
        <color theme="1"/>
        <rFont val="Calibri"/>
        <family val="2"/>
        <scheme val="minor"/>
      </rPr>
      <t xml:space="preserve"> in de </t>
    </r>
    <r>
      <rPr>
        <b/>
        <sz val="11"/>
        <color rgb="FF00B0F0"/>
        <rFont val="Calibri"/>
        <family val="2"/>
        <scheme val="minor"/>
      </rPr>
      <t>blauwe</t>
    </r>
    <r>
      <rPr>
        <sz val="11"/>
        <color theme="1"/>
        <rFont val="Calibri"/>
        <family val="2"/>
        <scheme val="minor"/>
      </rPr>
      <t xml:space="preserve"> velden de bedragen/tarieven zoals opgegeven op de vergelijkingssite in. </t>
    </r>
    <r>
      <rPr>
        <b/>
        <u/>
        <sz val="11"/>
        <color theme="1"/>
        <rFont val="Calibri"/>
        <family val="2"/>
        <scheme val="minor"/>
      </rPr>
      <t>LET OP:</t>
    </r>
    <r>
      <rPr>
        <sz val="11"/>
        <color theme="1"/>
        <rFont val="Calibri"/>
        <family val="2"/>
        <scheme val="minor"/>
      </rPr>
      <t xml:space="preserve"> Voor details van prijzen moet je op site vaak doorklikken/even zoeken!
- Vul op de 1e regel de naam/namen van de vergelijkingssite(s) die je gebruik in.
- Vul op de 2e regel de leverancier(s) in waarvan je de tarieven vergelijkt.
- Vul op de 3e regel in of er het normaal en daltarief APART worden gesaldeerd.
- </t>
    </r>
    <r>
      <rPr>
        <b/>
        <u/>
        <sz val="11"/>
        <color theme="1"/>
        <rFont val="Calibri"/>
        <family val="2"/>
        <scheme val="minor"/>
      </rPr>
      <t>Volg verder de aanwijzingen bij de regels met blauwe velden.</t>
    </r>
  </si>
  <si>
    <t>Datum</t>
  </si>
  <si>
    <t>Wijziging</t>
  </si>
  <si>
    <t>Teruglev. per meter</t>
  </si>
  <si>
    <t>Saldering/meter (normaal/dal apart)?</t>
  </si>
  <si>
    <t>Vergelijkingssite 1</t>
  </si>
  <si>
    <t>Vergelijkingssite 2</t>
  </si>
  <si>
    <t>Vergelijkingssite 3</t>
  </si>
  <si>
    <t>Vergelijkingssite 4</t>
  </si>
  <si>
    <t>Vergelijkingssite 5</t>
  </si>
  <si>
    <t>Vergelijkingssite 6</t>
  </si>
  <si>
    <t>Vergelijkingssite 7</t>
  </si>
  <si>
    <t>Vergelijkingssite 8</t>
  </si>
  <si>
    <r>
      <t xml:space="preserve">- </t>
    </r>
    <r>
      <rPr>
        <b/>
        <u/>
        <sz val="11"/>
        <color theme="1"/>
        <rFont val="Calibri"/>
        <family val="2"/>
        <scheme val="minor"/>
      </rPr>
      <t>Kale</t>
    </r>
    <r>
      <rPr>
        <sz val="11"/>
        <color theme="1"/>
        <rFont val="Calibri"/>
        <family val="2"/>
        <scheme val="minor"/>
      </rPr>
      <t xml:space="preserve"> Normaaltarief per kWh (= tarief </t>
    </r>
    <r>
      <rPr>
        <b/>
        <u/>
        <sz val="11"/>
        <color rgb="FFFF0000"/>
        <rFont val="Calibri"/>
        <family val="2"/>
        <scheme val="minor"/>
      </rPr>
      <t>zonder</t>
    </r>
    <r>
      <rPr>
        <sz val="11"/>
        <color theme="1"/>
        <rFont val="Calibri"/>
        <family val="2"/>
        <scheme val="minor"/>
      </rPr>
      <t xml:space="preserve"> Energiebelasting!)</t>
    </r>
  </si>
  <si>
    <r>
      <t xml:space="preserve">- </t>
    </r>
    <r>
      <rPr>
        <b/>
        <u/>
        <sz val="11"/>
        <color theme="1"/>
        <rFont val="Calibri"/>
        <family val="2"/>
        <scheme val="minor"/>
      </rPr>
      <t>Kale</t>
    </r>
    <r>
      <rPr>
        <sz val="11"/>
        <color theme="1"/>
        <rFont val="Calibri"/>
        <family val="2"/>
        <scheme val="minor"/>
      </rPr>
      <t xml:space="preserve"> Daltarief per kWh (= tarief </t>
    </r>
    <r>
      <rPr>
        <b/>
        <u/>
        <sz val="11"/>
        <color rgb="FFFF0000"/>
        <rFont val="Calibri"/>
        <family val="2"/>
        <scheme val="minor"/>
      </rPr>
      <t>zonder</t>
    </r>
    <r>
      <rPr>
        <sz val="11"/>
        <color theme="1"/>
        <rFont val="Calibri"/>
        <family val="2"/>
        <scheme val="minor"/>
      </rPr>
      <t xml:space="preserve"> Energiebelasting!)</t>
    </r>
  </si>
  <si>
    <t>Netto verbruik/meter</t>
  </si>
  <si>
    <t>Gesaldeerd/meter</t>
  </si>
  <si>
    <t>Gesaldeerd/Totaal</t>
  </si>
  <si>
    <t>Totale kosten Elektra per jaar ZONDER zonnepanelen:</t>
  </si>
  <si>
    <t>Dit zijn de waarden van regel 35</t>
  </si>
  <si>
    <t>Vergelijking: Kosten elektra ZONDER zonnepanelen versus MET zonnepanelen</t>
  </si>
  <si>
    <t>Overige kosten/kortingen Elektra (zonder zonnepanelen)</t>
  </si>
  <si>
    <t>Verbruikskosten Elektra (zonder zonnepanelen)</t>
  </si>
  <si>
    <t>Voordeel (+) / Nadeel (-) per jaar MET zonnepanelen:</t>
  </si>
  <si>
    <r>
      <rPr>
        <b/>
        <sz val="11"/>
        <color rgb="FFFF0000"/>
        <rFont val="Calibri"/>
        <family val="2"/>
        <scheme val="minor"/>
      </rPr>
      <t>LET OP:</t>
    </r>
    <r>
      <rPr>
        <sz val="11"/>
        <rFont val="Calibri"/>
        <family val="2"/>
        <scheme val="minor"/>
      </rPr>
      <t xml:space="preserve"> Dit is exclusief het voordeel van </t>
    </r>
    <r>
      <rPr>
        <b/>
        <u/>
        <sz val="11"/>
        <rFont val="Calibri"/>
        <family val="2"/>
        <scheme val="minor"/>
      </rPr>
      <t>zelf opgewekte &amp; direct verbruikte</t>
    </r>
    <r>
      <rPr>
        <sz val="11"/>
        <rFont val="Calibri"/>
        <family val="2"/>
        <scheme val="minor"/>
      </rPr>
      <t xml:space="preserve"> stroom! (maak een eigen schatting)</t>
    </r>
  </si>
  <si>
    <t>Leverancier 1</t>
  </si>
  <si>
    <t>Leverancier 2</t>
  </si>
  <si>
    <t>Leverancier 3</t>
  </si>
  <si>
    <t>Leverancier 4</t>
  </si>
  <si>
    <t>Leverancier 5</t>
  </si>
  <si>
    <t>Leverancier 6</t>
  </si>
  <si>
    <t>Leverancier 7</t>
  </si>
  <si>
    <t>Leverancier 8</t>
  </si>
  <si>
    <t xml:space="preserve"> (zie regel 51)</t>
  </si>
  <si>
    <r>
      <t xml:space="preserve">3) Kies onder </t>
    </r>
    <r>
      <rPr>
        <b/>
        <u/>
        <sz val="11"/>
        <color theme="1"/>
        <rFont val="Calibri"/>
        <family val="2"/>
        <scheme val="minor"/>
      </rPr>
      <t>3) Netbeheerkosten</t>
    </r>
    <r>
      <rPr>
        <sz val="11"/>
        <color theme="1"/>
        <rFont val="Calibri"/>
        <family val="2"/>
        <scheme val="minor"/>
      </rPr>
      <t xml:space="preserve"> uit de </t>
    </r>
    <r>
      <rPr>
        <b/>
        <u/>
        <sz val="11"/>
        <color rgb="FF00B0F0"/>
        <rFont val="Calibri"/>
        <family val="2"/>
        <scheme val="minor"/>
      </rPr>
      <t>keuzelijst</t>
    </r>
    <r>
      <rPr>
        <sz val="11"/>
        <color theme="1"/>
        <rFont val="Calibri"/>
        <family val="2"/>
        <scheme val="minor"/>
      </rPr>
      <t xml:space="preserve"> bij "</t>
    </r>
    <r>
      <rPr>
        <i/>
        <sz val="11"/>
        <color theme="1"/>
        <rFont val="Calibri"/>
        <family val="2"/>
        <scheme val="minor"/>
      </rPr>
      <t>Wie is de netbeheer?</t>
    </r>
    <r>
      <rPr>
        <sz val="11"/>
        <color theme="1"/>
        <rFont val="Calibri"/>
        <family val="2"/>
        <scheme val="minor"/>
      </rPr>
      <t>" je netbeheerder (via de link erachter kan je eventueel opzoeken wie dat voor jou is)</t>
    </r>
  </si>
  <si>
    <r>
      <t xml:space="preserve">- Kale leveringstarief per m3 (= tarief </t>
    </r>
    <r>
      <rPr>
        <b/>
        <u/>
        <sz val="11"/>
        <color rgb="FFFF0000"/>
        <rFont val="Calibri"/>
        <family val="2"/>
        <scheme val="minor"/>
      </rPr>
      <t>zonder</t>
    </r>
    <r>
      <rPr>
        <sz val="11"/>
        <color theme="1"/>
        <rFont val="Calibri"/>
        <family val="2"/>
        <scheme val="minor"/>
      </rPr>
      <t xml:space="preserve"> energiebelasting)</t>
    </r>
  </si>
  <si>
    <r>
      <t xml:space="preserve">Saldering van het Normaal &amp; Daltarief gaat </t>
    </r>
    <r>
      <rPr>
        <b/>
        <u/>
        <sz val="11"/>
        <color theme="1"/>
        <rFont val="Calibri"/>
        <family val="2"/>
        <scheme val="minor"/>
      </rPr>
      <t>apart</t>
    </r>
    <r>
      <rPr>
        <b/>
        <sz val="11"/>
        <color theme="1"/>
        <rFont val="Calibri"/>
        <family val="2"/>
        <scheme val="minor"/>
      </rPr>
      <t>, dus per meter?</t>
    </r>
  </si>
  <si>
    <t>Kleurenschaal (Groen, Geel, Rood) Groen geeft de voordeligste aan</t>
  </si>
  <si>
    <r>
      <t xml:space="preserve">Vul het </t>
    </r>
    <r>
      <rPr>
        <u/>
        <sz val="11"/>
        <rFont val="Calibri"/>
        <family val="2"/>
        <scheme val="minor"/>
      </rPr>
      <t>kale</t>
    </r>
    <r>
      <rPr>
        <sz val="11"/>
        <rFont val="Calibri"/>
        <family val="2"/>
        <scheme val="minor"/>
      </rPr>
      <t xml:space="preserve"> normaaltarief in, dus </t>
    </r>
    <r>
      <rPr>
        <u/>
        <sz val="11"/>
        <rFont val="Calibri"/>
        <family val="2"/>
        <scheme val="minor"/>
      </rPr>
      <t>exclusief</t>
    </r>
    <r>
      <rPr>
        <sz val="11"/>
        <rFont val="Calibri"/>
        <family val="2"/>
        <scheme val="minor"/>
      </rPr>
      <t xml:space="preserve"> de energiebelasting van regel 9</t>
    </r>
  </si>
  <si>
    <r>
      <t xml:space="preserve">Vul het </t>
    </r>
    <r>
      <rPr>
        <u/>
        <sz val="11"/>
        <rFont val="Calibri"/>
        <family val="2"/>
        <scheme val="minor"/>
      </rPr>
      <t>kale</t>
    </r>
    <r>
      <rPr>
        <sz val="11"/>
        <rFont val="Calibri"/>
        <family val="2"/>
        <scheme val="minor"/>
      </rPr>
      <t xml:space="preserve"> daltarief in, dus </t>
    </r>
    <r>
      <rPr>
        <u/>
        <sz val="11"/>
        <rFont val="Calibri"/>
        <family val="2"/>
        <scheme val="minor"/>
      </rPr>
      <t>exclusief</t>
    </r>
    <r>
      <rPr>
        <sz val="11"/>
        <rFont val="Calibri"/>
        <family val="2"/>
        <scheme val="minor"/>
      </rPr>
      <t xml:space="preserve"> de energiebelasting van regel 16</t>
    </r>
  </si>
  <si>
    <r>
      <t xml:space="preserve">Vaste </t>
    </r>
    <r>
      <rPr>
        <b/>
        <u/>
        <sz val="11"/>
        <color rgb="FF333333"/>
        <rFont val="Calibri"/>
        <family val="2"/>
        <scheme val="minor"/>
      </rPr>
      <t>terug</t>
    </r>
    <r>
      <rPr>
        <sz val="11"/>
        <color rgb="FF333333"/>
        <rFont val="Calibri"/>
        <family val="2"/>
        <scheme val="minor"/>
      </rPr>
      <t xml:space="preserve">leveringskosten bij </t>
    </r>
    <r>
      <rPr>
        <b/>
        <u/>
        <sz val="11"/>
        <color rgb="FF333333"/>
        <rFont val="Calibri"/>
        <family val="2"/>
        <scheme val="minor"/>
      </rPr>
      <t>zonnepanelen</t>
    </r>
    <r>
      <rPr>
        <sz val="11"/>
        <color rgb="FF333333"/>
        <rFont val="Calibri"/>
        <family val="2"/>
        <scheme val="minor"/>
      </rPr>
      <t xml:space="preserve"> per</t>
    </r>
    <r>
      <rPr>
        <b/>
        <u/>
        <sz val="11"/>
        <color rgb="FF333333"/>
        <rFont val="Calibri"/>
        <family val="2"/>
        <scheme val="minor"/>
      </rPr>
      <t xml:space="preserve"> </t>
    </r>
    <r>
      <rPr>
        <sz val="11"/>
        <color rgb="FF333333"/>
        <rFont val="Calibri"/>
        <family val="2"/>
        <scheme val="minor"/>
      </rPr>
      <t>jaar</t>
    </r>
  </si>
  <si>
    <t>De terugleververgoeding/jaar bij zonnepanelen verschilt per leverancier</t>
  </si>
  <si>
    <t>Tarieven voor 2026 verwerkt inclusief die van de verschillende netbeheerders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</si>
</sst>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 #,##0.00;[Red]&quot;€&quot;\ \-#,##0.00"/>
    <numFmt numFmtId="164" formatCode="_ &quot;€&quot;\ * #,##0.00000_ ;_ &quot;€&quot;\ * \-#,##0.00000_ ;_ &quot;€&quot;\ * &quot;-&quot;?????_ ;_ @_ "/>
    <numFmt numFmtId="165" formatCode="#,##0_ ;\-#,##0\ "/>
    <numFmt numFmtId="166" formatCode="&quot;€&quot;\ #,##0.000000;[Red]&quot;€&quot;\ \-#,##0.000000"/>
    <numFmt numFmtId="167" formatCode="0.00_ ;[Red]\-0.00\ "/>
    <numFmt numFmtId="168" formatCode="&quot;€&quot;\ #,##0.00000;[Red]&quot;€&quot;\ \-#,##0.00000"/>
    <numFmt numFmtId="169" formatCode="[$-413]d\ mmmm\ yyyy;@"/>
  </numFmts>
  <fonts count="34" x14ac:knownFonts="1">
    <font>
      <sz val="11"/>
      <color theme="1"/>
      <name val="Calibri"/>
      <family val="2"/>
      <scheme val="minor"/>
    </font>
    <font>
      <b/>
      <sz val="11"/>
      <color theme="1"/>
      <name val="Calibri"/>
      <family val="2"/>
      <scheme val="minor"/>
    </font>
    <font>
      <sz val="11"/>
      <color rgb="FF333333"/>
      <name val="Calibri"/>
      <family val="2"/>
      <scheme val="minor"/>
    </font>
    <font>
      <b/>
      <sz val="11"/>
      <color rgb="FF333333"/>
      <name val="Calibri"/>
      <family val="2"/>
      <scheme val="minor"/>
    </font>
    <font>
      <vertAlign val="superscript"/>
      <sz val="11"/>
      <color theme="1"/>
      <name val="Calibri"/>
      <family val="2"/>
      <scheme val="minor"/>
    </font>
    <font>
      <sz val="11"/>
      <color rgb="FF000000"/>
      <name val="Calibri"/>
      <family val="2"/>
      <scheme val="minor"/>
    </font>
    <font>
      <b/>
      <sz val="11"/>
      <color rgb="FF000000"/>
      <name val="Calibri"/>
      <family val="2"/>
      <scheme val="minor"/>
    </font>
    <font>
      <sz val="11"/>
      <name val="Calibri"/>
      <family val="2"/>
      <scheme val="minor"/>
    </font>
    <font>
      <sz val="11"/>
      <color theme="0"/>
      <name val="Calibri"/>
      <family val="2"/>
      <scheme val="minor"/>
    </font>
    <font>
      <sz val="16"/>
      <color theme="1"/>
      <name val="Calibri"/>
      <family val="2"/>
      <scheme val="minor"/>
    </font>
    <font>
      <u/>
      <sz val="11"/>
      <color theme="10"/>
      <name val="Calibri"/>
      <family val="2"/>
      <scheme val="minor"/>
    </font>
    <font>
      <u/>
      <sz val="11"/>
      <color theme="1"/>
      <name val="Calibri"/>
      <family val="2"/>
      <scheme val="minor"/>
    </font>
    <font>
      <b/>
      <u/>
      <sz val="11"/>
      <color rgb="FFFF0000"/>
      <name val="Calibri"/>
      <family val="2"/>
      <scheme val="minor"/>
    </font>
    <font>
      <b/>
      <i/>
      <u/>
      <sz val="11"/>
      <color theme="1"/>
      <name val="Calibri"/>
      <family val="2"/>
      <scheme val="minor"/>
    </font>
    <font>
      <b/>
      <u/>
      <sz val="11"/>
      <color rgb="FF333333"/>
      <name val="Calibri"/>
      <family val="2"/>
      <scheme val="minor"/>
    </font>
    <font>
      <b/>
      <u/>
      <sz val="11"/>
      <color theme="1"/>
      <name val="Calibri"/>
      <family val="2"/>
      <scheme val="minor"/>
    </font>
    <font>
      <b/>
      <u/>
      <sz val="14"/>
      <color theme="1"/>
      <name val="Calibri"/>
      <family val="2"/>
      <scheme val="minor"/>
    </font>
    <font>
      <b/>
      <vertAlign val="superscript"/>
      <sz val="11"/>
      <color theme="1"/>
      <name val="Calibri"/>
      <family val="2"/>
      <scheme val="minor"/>
    </font>
    <font>
      <b/>
      <u/>
      <sz val="11"/>
      <color rgb="FF00B0F0"/>
      <name val="Calibri"/>
      <family val="2"/>
      <scheme val="minor"/>
    </font>
    <font>
      <i/>
      <sz val="11"/>
      <color theme="1"/>
      <name val="Calibri"/>
      <family val="2"/>
      <scheme val="minor"/>
    </font>
    <font>
      <b/>
      <sz val="11"/>
      <name val="Calibri"/>
      <family val="2"/>
      <scheme val="minor"/>
    </font>
    <font>
      <b/>
      <sz val="11"/>
      <color rgb="FFFF0000"/>
      <name val="Calibri"/>
      <family val="2"/>
      <scheme val="minor"/>
    </font>
    <font>
      <b/>
      <u/>
      <sz val="11"/>
      <color theme="0" tint="-0.249977111117893"/>
      <name val="Calibri"/>
      <family val="2"/>
      <scheme val="minor"/>
    </font>
    <font>
      <sz val="5"/>
      <color theme="1"/>
      <name val="Calibri"/>
      <family val="2"/>
      <scheme val="minor"/>
    </font>
    <font>
      <b/>
      <u/>
      <sz val="5"/>
      <color theme="1"/>
      <name val="Calibri"/>
      <family val="2"/>
      <scheme val="minor"/>
    </font>
    <font>
      <u/>
      <sz val="11"/>
      <name val="Calibri"/>
      <family val="2"/>
      <scheme val="minor"/>
    </font>
    <font>
      <b/>
      <u/>
      <sz val="11"/>
      <name val="Calibri"/>
      <family val="2"/>
      <scheme val="minor"/>
    </font>
    <font>
      <b/>
      <sz val="11"/>
      <color rgb="FF00B0F0"/>
      <name val="Calibri"/>
      <family val="2"/>
      <scheme val="minor"/>
    </font>
    <font>
      <sz val="12"/>
      <color theme="1"/>
      <name val="Calibri"/>
      <family val="2"/>
      <scheme val="minor"/>
    </font>
    <font>
      <b/>
      <u/>
      <sz val="12"/>
      <name val="Calibri"/>
      <family val="2"/>
      <scheme val="minor"/>
    </font>
    <font>
      <sz val="12"/>
      <name val="Calibri"/>
      <family val="2"/>
      <scheme val="minor"/>
    </font>
    <font>
      <b/>
      <sz val="14"/>
      <color theme="1"/>
      <name val="Calibri"/>
      <family val="2"/>
      <scheme val="minor"/>
    </font>
    <font>
      <b/>
      <u/>
      <sz val="12"/>
      <color theme="1"/>
      <name val="Calibri"/>
      <family val="2"/>
      <scheme val="minor"/>
    </font>
    <font>
      <sz val="8"/>
      <name val="Calibri"/>
      <family val="2"/>
      <scheme val="minor"/>
    </font>
  </fonts>
  <fills count="15">
    <fill>
      <patternFill patternType="none"/>
    </fill>
    <fill>
      <patternFill patternType="gray125"/>
    </fill>
    <fill>
      <patternFill patternType="solid">
        <fgColor theme="5" tint="0.59999389629810485"/>
        <bgColor indexed="64"/>
      </patternFill>
    </fill>
    <fill>
      <patternFill patternType="solid">
        <fgColor rgb="FFFFFF0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rgb="FF00B0F0"/>
        <bgColor indexed="64"/>
      </patternFill>
    </fill>
    <fill>
      <patternFill patternType="solid">
        <fgColor theme="0" tint="-0.249977111117893"/>
        <bgColor indexed="64"/>
      </patternFill>
    </fill>
    <fill>
      <patternFill patternType="solid">
        <fgColor theme="1"/>
        <bgColor indexed="64"/>
      </patternFill>
    </fill>
    <fill>
      <patternFill patternType="solid">
        <fgColor theme="4" tint="0.39997558519241921"/>
        <bgColor indexed="64"/>
      </patternFill>
    </fill>
    <fill>
      <patternFill patternType="solid">
        <fgColor rgb="FF00B050"/>
        <bgColor indexed="64"/>
      </patternFill>
    </fill>
  </fills>
  <borders count="64">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s>
  <cellStyleXfs count="2">
    <xf numFmtId="0" fontId="0" fillId="0" borderId="0"/>
    <xf numFmtId="0" fontId="10" fillId="0" borderId="0" applyNumberFormat="0" applyFill="0" applyBorder="0" applyAlignment="0" applyProtection="0"/>
  </cellStyleXfs>
  <cellXfs count="318">
    <xf numFmtId="0" fontId="0" fillId="0" borderId="0" xfId="0"/>
    <xf numFmtId="164" fontId="0" fillId="0" borderId="0" xfId="0" applyNumberFormat="1" applyAlignment="1">
      <alignment horizontal="center"/>
    </xf>
    <xf numFmtId="165" fontId="0" fillId="0" borderId="0" xfId="0" applyNumberFormat="1" applyAlignment="1">
      <alignment horizontal="center"/>
    </xf>
    <xf numFmtId="0" fontId="0" fillId="0" borderId="0" xfId="0" quotePrefix="1"/>
    <xf numFmtId="8" fontId="0" fillId="0" borderId="0" xfId="0" applyNumberFormat="1" applyAlignment="1">
      <alignment horizontal="center"/>
    </xf>
    <xf numFmtId="164" fontId="1" fillId="3" borderId="9" xfId="0" applyNumberFormat="1" applyFont="1" applyFill="1" applyBorder="1" applyAlignment="1">
      <alignment horizontal="center"/>
    </xf>
    <xf numFmtId="0" fontId="1" fillId="3" borderId="5" xfId="0" applyFont="1" applyFill="1" applyBorder="1"/>
    <xf numFmtId="164" fontId="1" fillId="3" borderId="10" xfId="0" applyNumberFormat="1" applyFont="1" applyFill="1" applyBorder="1" applyAlignment="1">
      <alignment horizontal="center"/>
    </xf>
    <xf numFmtId="0" fontId="0" fillId="0" borderId="8" xfId="0" quotePrefix="1" applyBorder="1"/>
    <xf numFmtId="166" fontId="1" fillId="5" borderId="18" xfId="0" applyNumberFormat="1" applyFont="1" applyFill="1" applyBorder="1" applyAlignment="1">
      <alignment horizontal="center"/>
    </xf>
    <xf numFmtId="8" fontId="1" fillId="2" borderId="9" xfId="0" applyNumberFormat="1" applyFont="1" applyFill="1" applyBorder="1" applyAlignment="1">
      <alignment horizontal="center"/>
    </xf>
    <xf numFmtId="8" fontId="6" fillId="5" borderId="9" xfId="0" applyNumberFormat="1" applyFont="1" applyFill="1" applyBorder="1" applyAlignment="1">
      <alignment horizontal="center" vertical="top"/>
    </xf>
    <xf numFmtId="0" fontId="0" fillId="0" borderId="21" xfId="0" quotePrefix="1" applyBorder="1"/>
    <xf numFmtId="166" fontId="2" fillId="0" borderId="17" xfId="0" applyNumberFormat="1" applyFont="1" applyBorder="1" applyAlignment="1">
      <alignment horizontal="center" vertical="center" wrapText="1"/>
    </xf>
    <xf numFmtId="0" fontId="1" fillId="3" borderId="3" xfId="0" applyFont="1" applyFill="1" applyBorder="1" applyAlignment="1">
      <alignment horizontal="center"/>
    </xf>
    <xf numFmtId="0" fontId="1" fillId="3" borderId="4" xfId="0" applyFont="1" applyFill="1" applyBorder="1" applyAlignment="1">
      <alignment horizontal="center"/>
    </xf>
    <xf numFmtId="8" fontId="1" fillId="6" borderId="9" xfId="0" applyNumberFormat="1" applyFont="1" applyFill="1" applyBorder="1" applyAlignment="1">
      <alignment horizontal="center"/>
    </xf>
    <xf numFmtId="166" fontId="1" fillId="5" borderId="9" xfId="0" applyNumberFormat="1" applyFont="1" applyFill="1" applyBorder="1" applyAlignment="1">
      <alignment horizontal="center"/>
    </xf>
    <xf numFmtId="0" fontId="1" fillId="8" borderId="0" xfId="0" applyFont="1" applyFill="1" applyAlignment="1">
      <alignment horizontal="right"/>
    </xf>
    <xf numFmtId="8" fontId="1" fillId="8" borderId="0" xfId="0" applyNumberFormat="1" applyFont="1" applyFill="1" applyAlignment="1">
      <alignment horizontal="center"/>
    </xf>
    <xf numFmtId="0" fontId="1" fillId="8" borderId="0" xfId="0" quotePrefix="1" applyFont="1" applyFill="1" applyAlignment="1">
      <alignment horizontal="right"/>
    </xf>
    <xf numFmtId="0" fontId="0" fillId="8" borderId="0" xfId="0" applyFill="1"/>
    <xf numFmtId="168" fontId="1" fillId="8" borderId="0" xfId="0" applyNumberFormat="1" applyFont="1" applyFill="1" applyAlignment="1">
      <alignment horizontal="center"/>
    </xf>
    <xf numFmtId="166" fontId="2" fillId="0" borderId="14" xfId="0" applyNumberFormat="1" applyFont="1" applyBorder="1" applyAlignment="1">
      <alignment horizontal="center" vertical="center" wrapText="1"/>
    </xf>
    <xf numFmtId="166" fontId="1" fillId="5" borderId="11" xfId="0" applyNumberFormat="1" applyFont="1" applyFill="1" applyBorder="1" applyAlignment="1">
      <alignment horizontal="center"/>
    </xf>
    <xf numFmtId="8" fontId="6" fillId="4" borderId="9" xfId="0" applyNumberFormat="1" applyFont="1" applyFill="1" applyBorder="1" applyAlignment="1">
      <alignment horizontal="center" vertical="top"/>
    </xf>
    <xf numFmtId="8" fontId="0" fillId="0" borderId="9" xfId="0" applyNumberFormat="1" applyBorder="1" applyAlignment="1">
      <alignment horizontal="center"/>
    </xf>
    <xf numFmtId="166" fontId="2" fillId="9" borderId="16" xfId="0" applyNumberFormat="1" applyFont="1" applyFill="1" applyBorder="1" applyAlignment="1">
      <alignment horizontal="center" vertical="center" wrapText="1"/>
    </xf>
    <xf numFmtId="167" fontId="0" fillId="9" borderId="22" xfId="0" applyNumberFormat="1" applyFill="1" applyBorder="1" applyAlignment="1">
      <alignment horizontal="center"/>
    </xf>
    <xf numFmtId="8" fontId="5" fillId="10" borderId="16" xfId="0" applyNumberFormat="1" applyFont="1" applyFill="1" applyBorder="1" applyAlignment="1">
      <alignment horizontal="center" vertical="top"/>
    </xf>
    <xf numFmtId="166" fontId="2" fillId="11" borderId="16" xfId="0" applyNumberFormat="1" applyFont="1" applyFill="1" applyBorder="1" applyAlignment="1">
      <alignment horizontal="center" vertical="center" wrapText="1"/>
    </xf>
    <xf numFmtId="164" fontId="9" fillId="0" borderId="0" xfId="0" applyNumberFormat="1" applyFont="1" applyAlignment="1">
      <alignment horizontal="center"/>
    </xf>
    <xf numFmtId="0" fontId="0" fillId="0" borderId="26" xfId="0" applyBorder="1" applyAlignment="1">
      <alignment horizontal="right"/>
    </xf>
    <xf numFmtId="0" fontId="1" fillId="3" borderId="32" xfId="0" applyFont="1" applyFill="1" applyBorder="1" applyAlignment="1">
      <alignment horizontal="center"/>
    </xf>
    <xf numFmtId="0" fontId="0" fillId="0" borderId="1" xfId="0" applyBorder="1" applyAlignment="1">
      <alignment horizontal="right"/>
    </xf>
    <xf numFmtId="0" fontId="0" fillId="0" borderId="24" xfId="0" applyBorder="1" applyAlignment="1">
      <alignment horizontal="right"/>
    </xf>
    <xf numFmtId="8" fontId="5" fillId="9" borderId="19" xfId="0" applyNumberFormat="1" applyFont="1" applyFill="1" applyBorder="1" applyAlignment="1">
      <alignment horizontal="center" vertical="top"/>
    </xf>
    <xf numFmtId="0" fontId="7" fillId="0" borderId="0" xfId="0" applyFont="1"/>
    <xf numFmtId="0" fontId="0" fillId="0" borderId="36" xfId="0" quotePrefix="1" applyBorder="1"/>
    <xf numFmtId="0" fontId="0" fillId="0" borderId="0" xfId="0" applyAlignment="1">
      <alignment horizontal="center"/>
    </xf>
    <xf numFmtId="167" fontId="7" fillId="10" borderId="22" xfId="0" applyNumberFormat="1" applyFont="1" applyFill="1" applyBorder="1" applyAlignment="1">
      <alignment horizontal="center"/>
    </xf>
    <xf numFmtId="167" fontId="7" fillId="10" borderId="23" xfId="0" applyNumberFormat="1" applyFont="1" applyFill="1" applyBorder="1" applyAlignment="1">
      <alignment horizontal="center"/>
    </xf>
    <xf numFmtId="167" fontId="7" fillId="10" borderId="17" xfId="0" applyNumberFormat="1" applyFont="1" applyFill="1" applyBorder="1" applyAlignment="1">
      <alignment horizontal="center"/>
    </xf>
    <xf numFmtId="167" fontId="7" fillId="10" borderId="20" xfId="0" applyNumberFormat="1" applyFont="1" applyFill="1" applyBorder="1" applyAlignment="1">
      <alignment horizontal="center"/>
    </xf>
    <xf numFmtId="165" fontId="0" fillId="10" borderId="37" xfId="0" applyNumberFormat="1" applyFill="1" applyBorder="1" applyAlignment="1">
      <alignment horizontal="center"/>
    </xf>
    <xf numFmtId="0" fontId="0" fillId="0" borderId="43" xfId="0" applyBorder="1" applyAlignment="1">
      <alignment horizontal="right"/>
    </xf>
    <xf numFmtId="0" fontId="8" fillId="12" borderId="44" xfId="0" applyFont="1" applyFill="1" applyBorder="1" applyAlignment="1">
      <alignment horizontal="center"/>
    </xf>
    <xf numFmtId="0" fontId="1" fillId="3" borderId="31" xfId="0" applyFont="1" applyFill="1" applyBorder="1" applyAlignment="1">
      <alignment horizontal="center"/>
    </xf>
    <xf numFmtId="164" fontId="1" fillId="3" borderId="3" xfId="0" applyNumberFormat="1" applyFont="1" applyFill="1" applyBorder="1" applyAlignment="1">
      <alignment horizontal="center"/>
    </xf>
    <xf numFmtId="0" fontId="0" fillId="0" borderId="28" xfId="0" applyBorder="1" applyAlignment="1">
      <alignment horizontal="right"/>
    </xf>
    <xf numFmtId="0" fontId="0" fillId="10" borderId="45" xfId="0" applyFill="1" applyBorder="1" applyAlignment="1">
      <alignment horizontal="center"/>
    </xf>
    <xf numFmtId="0" fontId="16" fillId="0" borderId="0" xfId="0" applyFont="1"/>
    <xf numFmtId="0" fontId="0" fillId="0" borderId="45" xfId="0" applyBorder="1" applyAlignment="1">
      <alignment horizontal="center"/>
    </xf>
    <xf numFmtId="0" fontId="0" fillId="0" borderId="31" xfId="0" applyBorder="1" applyAlignment="1">
      <alignment horizontal="center"/>
    </xf>
    <xf numFmtId="8" fontId="2" fillId="9" borderId="31" xfId="0" applyNumberFormat="1" applyFont="1" applyFill="1" applyBorder="1" applyAlignment="1">
      <alignment horizontal="center" vertical="center" wrapText="1"/>
    </xf>
    <xf numFmtId="8" fontId="2" fillId="9" borderId="34" xfId="0" applyNumberFormat="1" applyFont="1" applyFill="1" applyBorder="1" applyAlignment="1">
      <alignment horizontal="center" vertical="center" wrapText="1"/>
    </xf>
    <xf numFmtId="0" fontId="0" fillId="0" borderId="21" xfId="0" applyBorder="1"/>
    <xf numFmtId="0" fontId="0" fillId="0" borderId="7" xfId="0" applyBorder="1"/>
    <xf numFmtId="0" fontId="0" fillId="0" borderId="8" xfId="0" applyBorder="1"/>
    <xf numFmtId="8" fontId="0" fillId="0" borderId="22" xfId="0" applyNumberFormat="1" applyBorder="1" applyAlignment="1">
      <alignment horizontal="center"/>
    </xf>
    <xf numFmtId="8" fontId="0" fillId="0" borderId="28" xfId="0" applyNumberFormat="1" applyBorder="1" applyAlignment="1">
      <alignment horizontal="center"/>
    </xf>
    <xf numFmtId="8" fontId="0" fillId="0" borderId="29" xfId="0" applyNumberFormat="1" applyBorder="1" applyAlignment="1">
      <alignment horizontal="center"/>
    </xf>
    <xf numFmtId="0" fontId="1" fillId="3" borderId="9" xfId="0" applyFont="1" applyFill="1" applyBorder="1" applyAlignment="1">
      <alignment horizontal="center"/>
    </xf>
    <xf numFmtId="0" fontId="0" fillId="0" borderId="52" xfId="0" applyBorder="1" applyAlignment="1">
      <alignment horizontal="center"/>
    </xf>
    <xf numFmtId="0" fontId="0" fillId="0" borderId="53" xfId="0" applyBorder="1" applyAlignment="1">
      <alignment horizontal="center"/>
    </xf>
    <xf numFmtId="0" fontId="0" fillId="0" borderId="54" xfId="0" applyBorder="1" applyAlignment="1">
      <alignment horizontal="center"/>
    </xf>
    <xf numFmtId="168" fontId="2" fillId="0" borderId="33" xfId="0" applyNumberFormat="1" applyFont="1" applyBorder="1" applyAlignment="1">
      <alignment horizontal="center" vertical="center" wrapText="1"/>
    </xf>
    <xf numFmtId="168" fontId="2" fillId="0" borderId="31" xfId="0" applyNumberFormat="1" applyFont="1" applyBorder="1" applyAlignment="1">
      <alignment horizontal="center" vertical="center" wrapText="1"/>
    </xf>
    <xf numFmtId="8" fontId="2" fillId="0" borderId="34" xfId="0" applyNumberFormat="1" applyFont="1" applyBorder="1" applyAlignment="1">
      <alignment horizontal="center" vertical="center" wrapText="1"/>
    </xf>
    <xf numFmtId="0" fontId="15" fillId="0" borderId="0" xfId="0" applyFont="1"/>
    <xf numFmtId="0" fontId="0" fillId="10" borderId="28" xfId="0" applyFill="1" applyBorder="1" applyAlignment="1">
      <alignment horizontal="center" vertical="center"/>
    </xf>
    <xf numFmtId="0" fontId="1" fillId="3" borderId="3" xfId="0" applyFont="1" applyFill="1" applyBorder="1" applyAlignment="1">
      <alignment horizontal="center" vertical="center"/>
    </xf>
    <xf numFmtId="0" fontId="1" fillId="2" borderId="5" xfId="0" quotePrefix="1" applyFont="1" applyFill="1" applyBorder="1" applyAlignment="1">
      <alignment horizontal="right"/>
    </xf>
    <xf numFmtId="167" fontId="1" fillId="2" borderId="9" xfId="0" applyNumberFormat="1" applyFont="1" applyFill="1" applyBorder="1" applyAlignment="1">
      <alignment horizontal="center"/>
    </xf>
    <xf numFmtId="167" fontId="1" fillId="2" borderId="10" xfId="0" applyNumberFormat="1" applyFont="1" applyFill="1" applyBorder="1" applyAlignment="1">
      <alignment horizontal="center"/>
    </xf>
    <xf numFmtId="9" fontId="2" fillId="0" borderId="44" xfId="0" applyNumberFormat="1" applyFont="1" applyBorder="1" applyAlignment="1">
      <alignment horizontal="center" vertical="center" wrapText="1"/>
    </xf>
    <xf numFmtId="0" fontId="0" fillId="11" borderId="26" xfId="0" applyFill="1" applyBorder="1" applyAlignment="1">
      <alignment horizontal="center" vertical="center"/>
    </xf>
    <xf numFmtId="0" fontId="23" fillId="0" borderId="0" xfId="0" applyFont="1"/>
    <xf numFmtId="0" fontId="23" fillId="0" borderId="0" xfId="0" applyFont="1" applyAlignment="1">
      <alignment horizontal="center"/>
    </xf>
    <xf numFmtId="0" fontId="24" fillId="0" borderId="0" xfId="0" applyFont="1"/>
    <xf numFmtId="164" fontId="23" fillId="0" borderId="0" xfId="0" applyNumberFormat="1" applyFont="1" applyAlignment="1">
      <alignment horizontal="center"/>
    </xf>
    <xf numFmtId="0" fontId="0" fillId="0" borderId="26" xfId="0" quotePrefix="1" applyBorder="1"/>
    <xf numFmtId="0" fontId="10" fillId="0" borderId="0" xfId="1"/>
    <xf numFmtId="0" fontId="26" fillId="0" borderId="0" xfId="0" applyFont="1"/>
    <xf numFmtId="8" fontId="5" fillId="9" borderId="15" xfId="0" applyNumberFormat="1" applyFont="1" applyFill="1" applyBorder="1" applyAlignment="1">
      <alignment horizontal="center" vertical="top"/>
    </xf>
    <xf numFmtId="0" fontId="1" fillId="0" borderId="5" xfId="0" applyFont="1" applyBorder="1" applyAlignment="1">
      <alignment horizontal="center"/>
    </xf>
    <xf numFmtId="0" fontId="1" fillId="8" borderId="0" xfId="0" quotePrefix="1" applyFont="1" applyFill="1" applyAlignment="1">
      <alignment horizontal="center"/>
    </xf>
    <xf numFmtId="0" fontId="1" fillId="3" borderId="5" xfId="0" applyFont="1" applyFill="1" applyBorder="1" applyAlignment="1">
      <alignment horizontal="center"/>
    </xf>
    <xf numFmtId="0" fontId="1" fillId="6" borderId="9" xfId="0" applyFont="1" applyFill="1" applyBorder="1" applyAlignment="1">
      <alignment horizontal="center"/>
    </xf>
    <xf numFmtId="0" fontId="1" fillId="8" borderId="0" xfId="0" applyFont="1" applyFill="1" applyAlignment="1">
      <alignment horizontal="center"/>
    </xf>
    <xf numFmtId="0" fontId="2" fillId="0" borderId="7" xfId="0" applyFont="1" applyBorder="1" applyAlignment="1">
      <alignment horizontal="center" wrapText="1"/>
    </xf>
    <xf numFmtId="0" fontId="2" fillId="0" borderId="7" xfId="0" applyFont="1" applyBorder="1" applyAlignment="1">
      <alignment horizontal="center" vertical="top" wrapText="1"/>
    </xf>
    <xf numFmtId="0" fontId="2" fillId="0" borderId="35" xfId="0" applyFont="1" applyBorder="1" applyAlignment="1">
      <alignment horizontal="center" wrapText="1"/>
    </xf>
    <xf numFmtId="0" fontId="3" fillId="5" borderId="5" xfId="0" applyFont="1" applyFill="1" applyBorder="1" applyAlignment="1">
      <alignment horizontal="center" wrapText="1"/>
    </xf>
    <xf numFmtId="0" fontId="0" fillId="0" borderId="0" xfId="0" quotePrefix="1" applyAlignment="1">
      <alignment horizontal="center"/>
    </xf>
    <xf numFmtId="0" fontId="1" fillId="5" borderId="12" xfId="0" applyFont="1" applyFill="1" applyBorder="1" applyAlignment="1">
      <alignment horizontal="center"/>
    </xf>
    <xf numFmtId="0" fontId="1" fillId="2" borderId="5" xfId="0" applyFont="1" applyFill="1" applyBorder="1" applyAlignment="1">
      <alignment horizontal="center"/>
    </xf>
    <xf numFmtId="0" fontId="3" fillId="2" borderId="5" xfId="0" applyFont="1" applyFill="1" applyBorder="1" applyAlignment="1">
      <alignment horizontal="center" vertical="center" wrapText="1"/>
    </xf>
    <xf numFmtId="0" fontId="3" fillId="4" borderId="5" xfId="0" applyFont="1" applyFill="1" applyBorder="1" applyAlignment="1">
      <alignment horizontal="center" wrapText="1"/>
    </xf>
    <xf numFmtId="0" fontId="21" fillId="0" borderId="6" xfId="0" quotePrefix="1" applyFont="1" applyBorder="1" applyAlignment="1">
      <alignment horizontal="center" wrapText="1"/>
    </xf>
    <xf numFmtId="0" fontId="21" fillId="0" borderId="8" xfId="0" quotePrefix="1" applyFont="1" applyBorder="1" applyAlignment="1">
      <alignment horizontal="center" wrapText="1"/>
    </xf>
    <xf numFmtId="0" fontId="0" fillId="0" borderId="0" xfId="0" applyAlignment="1">
      <alignment horizontal="right"/>
    </xf>
    <xf numFmtId="0" fontId="1" fillId="3" borderId="12" xfId="0" applyFont="1" applyFill="1" applyBorder="1" applyAlignment="1">
      <alignment horizontal="center"/>
    </xf>
    <xf numFmtId="0" fontId="0" fillId="0" borderId="16" xfId="0" quotePrefix="1" applyBorder="1" applyAlignment="1">
      <alignment horizontal="center"/>
    </xf>
    <xf numFmtId="0" fontId="0" fillId="0" borderId="17" xfId="0" quotePrefix="1" applyBorder="1" applyAlignment="1">
      <alignment horizontal="center"/>
    </xf>
    <xf numFmtId="0" fontId="1" fillId="7" borderId="9" xfId="0" quotePrefix="1" applyFont="1" applyFill="1" applyBorder="1" applyAlignment="1">
      <alignment horizontal="center"/>
    </xf>
    <xf numFmtId="8" fontId="7" fillId="9" borderId="22" xfId="0" applyNumberFormat="1" applyFont="1" applyFill="1" applyBorder="1" applyAlignment="1">
      <alignment horizontal="center"/>
    </xf>
    <xf numFmtId="8" fontId="7" fillId="9" borderId="16" xfId="0" applyNumberFormat="1" applyFont="1" applyFill="1" applyBorder="1" applyAlignment="1">
      <alignment horizontal="center" vertical="center" wrapText="1"/>
    </xf>
    <xf numFmtId="8" fontId="7" fillId="9" borderId="16" xfId="0" applyNumberFormat="1" applyFont="1" applyFill="1" applyBorder="1" applyAlignment="1">
      <alignment horizontal="center"/>
    </xf>
    <xf numFmtId="8" fontId="7" fillId="9" borderId="19" xfId="0" applyNumberFormat="1" applyFont="1" applyFill="1" applyBorder="1" applyAlignment="1">
      <alignment horizontal="center" vertical="center" wrapText="1"/>
    </xf>
    <xf numFmtId="164" fontId="1" fillId="3" borderId="18" xfId="0" applyNumberFormat="1" applyFont="1" applyFill="1" applyBorder="1" applyAlignment="1">
      <alignment horizontal="center"/>
    </xf>
    <xf numFmtId="166" fontId="1" fillId="5" borderId="37" xfId="0" applyNumberFormat="1" applyFont="1" applyFill="1" applyBorder="1" applyAlignment="1">
      <alignment horizontal="center"/>
    </xf>
    <xf numFmtId="164" fontId="1" fillId="3" borderId="40" xfId="0" applyNumberFormat="1" applyFont="1" applyFill="1" applyBorder="1" applyAlignment="1">
      <alignment horizontal="center"/>
    </xf>
    <xf numFmtId="166" fontId="1" fillId="5" borderId="13" xfId="0" applyNumberFormat="1" applyFont="1" applyFill="1" applyBorder="1" applyAlignment="1">
      <alignment horizontal="center"/>
    </xf>
    <xf numFmtId="164" fontId="1" fillId="3" borderId="39" xfId="0" applyNumberFormat="1" applyFont="1" applyFill="1" applyBorder="1" applyAlignment="1">
      <alignment horizontal="center"/>
    </xf>
    <xf numFmtId="166" fontId="2" fillId="9" borderId="46" xfId="0" applyNumberFormat="1" applyFont="1" applyFill="1" applyBorder="1" applyAlignment="1">
      <alignment horizontal="center" vertical="center" wrapText="1"/>
    </xf>
    <xf numFmtId="166" fontId="2" fillId="0" borderId="20" xfId="0" applyNumberFormat="1" applyFont="1" applyBorder="1" applyAlignment="1">
      <alignment horizontal="center" vertical="center" wrapText="1"/>
    </xf>
    <xf numFmtId="166" fontId="1" fillId="5" borderId="55" xfId="0" applyNumberFormat="1" applyFont="1" applyFill="1" applyBorder="1" applyAlignment="1">
      <alignment horizontal="center"/>
    </xf>
    <xf numFmtId="166" fontId="2" fillId="9" borderId="47" xfId="0" applyNumberFormat="1" applyFont="1" applyFill="1" applyBorder="1" applyAlignment="1">
      <alignment horizontal="center" vertical="center" wrapText="1"/>
    </xf>
    <xf numFmtId="0" fontId="0" fillId="0" borderId="15" xfId="0" quotePrefix="1" applyBorder="1" applyAlignment="1">
      <alignment horizontal="center"/>
    </xf>
    <xf numFmtId="0" fontId="1" fillId="5" borderId="37" xfId="0" applyFont="1" applyFill="1" applyBorder="1" applyAlignment="1">
      <alignment horizontal="center"/>
    </xf>
    <xf numFmtId="8" fontId="0" fillId="0" borderId="11" xfId="0" applyNumberFormat="1" applyBorder="1" applyAlignment="1">
      <alignment horizontal="center"/>
    </xf>
    <xf numFmtId="164" fontId="1" fillId="10" borderId="15" xfId="0" applyNumberFormat="1" applyFont="1" applyFill="1" applyBorder="1" applyAlignment="1">
      <alignment horizontal="center"/>
    </xf>
    <xf numFmtId="164" fontId="1" fillId="10" borderId="16" xfId="0" applyNumberFormat="1" applyFont="1" applyFill="1" applyBorder="1" applyAlignment="1">
      <alignment horizontal="center"/>
    </xf>
    <xf numFmtId="164" fontId="1" fillId="10" borderId="17" xfId="0" applyNumberFormat="1" applyFont="1" applyFill="1" applyBorder="1" applyAlignment="1">
      <alignment horizontal="center"/>
    </xf>
    <xf numFmtId="164" fontId="1" fillId="10" borderId="20" xfId="0" applyNumberFormat="1" applyFont="1" applyFill="1" applyBorder="1" applyAlignment="1">
      <alignment horizontal="center"/>
    </xf>
    <xf numFmtId="8" fontId="0" fillId="0" borderId="10" xfId="0" applyNumberFormat="1" applyBorder="1" applyAlignment="1">
      <alignment horizontal="center"/>
    </xf>
    <xf numFmtId="164" fontId="1" fillId="10" borderId="47" xfId="0" applyNumberFormat="1" applyFont="1" applyFill="1" applyBorder="1" applyAlignment="1">
      <alignment horizontal="center"/>
    </xf>
    <xf numFmtId="164" fontId="1" fillId="10" borderId="14" xfId="0" applyNumberFormat="1" applyFont="1" applyFill="1" applyBorder="1" applyAlignment="1">
      <alignment horizontal="center"/>
    </xf>
    <xf numFmtId="0" fontId="2" fillId="0" borderId="7" xfId="0" applyFont="1" applyBorder="1"/>
    <xf numFmtId="0" fontId="2" fillId="0" borderId="58" xfId="0" quotePrefix="1" applyFont="1" applyBorder="1" applyAlignment="1">
      <alignment horizontal="center" wrapText="1"/>
    </xf>
    <xf numFmtId="0" fontId="2" fillId="0" borderId="46" xfId="0" quotePrefix="1" applyFont="1" applyBorder="1" applyAlignment="1">
      <alignment horizontal="center" wrapText="1"/>
    </xf>
    <xf numFmtId="0" fontId="21" fillId="0" borderId="46" xfId="0" quotePrefix="1" applyFont="1" applyBorder="1" applyAlignment="1">
      <alignment horizontal="center" wrapText="1"/>
    </xf>
    <xf numFmtId="168" fontId="2" fillId="9" borderId="33" xfId="0" applyNumberFormat="1" applyFont="1" applyFill="1" applyBorder="1" applyAlignment="1">
      <alignment horizontal="center" vertical="center" wrapText="1"/>
    </xf>
    <xf numFmtId="168" fontId="2" fillId="9" borderId="31" xfId="0" applyNumberFormat="1" applyFont="1" applyFill="1" applyBorder="1" applyAlignment="1">
      <alignment horizontal="center" vertical="center" wrapText="1"/>
    </xf>
    <xf numFmtId="0" fontId="7" fillId="9" borderId="31" xfId="0" applyFont="1" applyFill="1" applyBorder="1" applyAlignment="1">
      <alignment horizontal="center"/>
    </xf>
    <xf numFmtId="0" fontId="7" fillId="9" borderId="34" xfId="0" applyFont="1" applyFill="1" applyBorder="1" applyAlignment="1">
      <alignment horizontal="center"/>
    </xf>
    <xf numFmtId="0" fontId="1" fillId="3" borderId="10" xfId="0" applyFont="1" applyFill="1" applyBorder="1" applyAlignment="1">
      <alignment horizontal="center"/>
    </xf>
    <xf numFmtId="0" fontId="0" fillId="0" borderId="50" xfId="0" applyBorder="1" applyAlignment="1">
      <alignment horizontal="right"/>
    </xf>
    <xf numFmtId="0" fontId="0" fillId="8" borderId="7" xfId="0" quotePrefix="1" applyFill="1" applyBorder="1" applyAlignment="1">
      <alignment horizontal="left"/>
    </xf>
    <xf numFmtId="0" fontId="0" fillId="8" borderId="7" xfId="0" applyFill="1" applyBorder="1" applyAlignment="1">
      <alignment horizontal="left"/>
    </xf>
    <xf numFmtId="0" fontId="0" fillId="8" borderId="38" xfId="0" applyFill="1" applyBorder="1" applyAlignment="1">
      <alignment horizontal="center"/>
    </xf>
    <xf numFmtId="0" fontId="21" fillId="8" borderId="47" xfId="0" quotePrefix="1" applyFont="1" applyFill="1" applyBorder="1" applyAlignment="1">
      <alignment horizontal="center"/>
    </xf>
    <xf numFmtId="0" fontId="0" fillId="8" borderId="47" xfId="0" applyFill="1" applyBorder="1" applyAlignment="1">
      <alignment horizontal="center"/>
    </xf>
    <xf numFmtId="0" fontId="0" fillId="8" borderId="60" xfId="0" quotePrefix="1" applyFill="1" applyBorder="1" applyAlignment="1">
      <alignment horizontal="center"/>
    </xf>
    <xf numFmtId="0" fontId="0" fillId="8" borderId="8" xfId="0" quotePrefix="1" applyFill="1" applyBorder="1" applyAlignment="1">
      <alignment horizontal="left"/>
    </xf>
    <xf numFmtId="0" fontId="0" fillId="0" borderId="27" xfId="0" applyBorder="1"/>
    <xf numFmtId="0" fontId="0" fillId="0" borderId="29" xfId="0" applyBorder="1"/>
    <xf numFmtId="0" fontId="0" fillId="0" borderId="25" xfId="0" applyBorder="1"/>
    <xf numFmtId="0" fontId="0" fillId="8" borderId="21" xfId="0" applyFill="1" applyBorder="1" applyAlignment="1">
      <alignment horizontal="left"/>
    </xf>
    <xf numFmtId="0" fontId="1" fillId="3" borderId="17" xfId="0" applyFont="1" applyFill="1" applyBorder="1"/>
    <xf numFmtId="0" fontId="0" fillId="3" borderId="4" xfId="0" applyFill="1" applyBorder="1"/>
    <xf numFmtId="169" fontId="0" fillId="3" borderId="3" xfId="0" applyNumberFormat="1" applyFill="1" applyBorder="1" applyAlignment="1">
      <alignment horizontal="center"/>
    </xf>
    <xf numFmtId="169" fontId="0" fillId="0" borderId="28" xfId="0" applyNumberFormat="1" applyBorder="1" applyAlignment="1">
      <alignment horizontal="center"/>
    </xf>
    <xf numFmtId="169" fontId="0" fillId="0" borderId="24" xfId="0" applyNumberFormat="1" applyBorder="1" applyAlignment="1">
      <alignment horizontal="center"/>
    </xf>
    <xf numFmtId="169" fontId="0" fillId="0" borderId="26" xfId="0" applyNumberFormat="1" applyBorder="1" applyAlignment="1">
      <alignment horizontal="center"/>
    </xf>
    <xf numFmtId="169" fontId="0" fillId="0" borderId="0" xfId="0" applyNumberFormat="1" applyAlignment="1">
      <alignment horizontal="center"/>
    </xf>
    <xf numFmtId="0" fontId="20" fillId="3" borderId="9" xfId="0" applyFont="1" applyFill="1" applyBorder="1" applyAlignment="1">
      <alignment horizontal="center"/>
    </xf>
    <xf numFmtId="167" fontId="7" fillId="9" borderId="15" xfId="0" applyNumberFormat="1" applyFont="1" applyFill="1" applyBorder="1" applyAlignment="1">
      <alignment horizontal="center"/>
    </xf>
    <xf numFmtId="167" fontId="7" fillId="9" borderId="17" xfId="0" applyNumberFormat="1" applyFont="1" applyFill="1" applyBorder="1" applyAlignment="1">
      <alignment horizontal="center"/>
    </xf>
    <xf numFmtId="167" fontId="20" fillId="2" borderId="9" xfId="0" applyNumberFormat="1" applyFont="1" applyFill="1" applyBorder="1" applyAlignment="1">
      <alignment horizontal="center"/>
    </xf>
    <xf numFmtId="167" fontId="0" fillId="9" borderId="15" xfId="0" applyNumberFormat="1" applyFill="1" applyBorder="1" applyAlignment="1">
      <alignment horizontal="center"/>
    </xf>
    <xf numFmtId="167" fontId="0" fillId="9" borderId="17" xfId="0" applyNumberFormat="1" applyFill="1" applyBorder="1" applyAlignment="1">
      <alignment horizontal="center"/>
    </xf>
    <xf numFmtId="167" fontId="1" fillId="2" borderId="37" xfId="0" applyNumberFormat="1" applyFont="1" applyFill="1" applyBorder="1" applyAlignment="1">
      <alignment horizontal="center"/>
    </xf>
    <xf numFmtId="0" fontId="1" fillId="3" borderId="15" xfId="0" applyFont="1" applyFill="1" applyBorder="1" applyAlignment="1">
      <alignment horizontal="right"/>
    </xf>
    <xf numFmtId="0" fontId="1" fillId="3" borderId="40" xfId="0" applyFont="1" applyFill="1" applyBorder="1" applyAlignment="1">
      <alignment horizontal="center"/>
    </xf>
    <xf numFmtId="0" fontId="1" fillId="3" borderId="14" xfId="0" applyFont="1" applyFill="1" applyBorder="1" applyAlignment="1">
      <alignment horizontal="center"/>
    </xf>
    <xf numFmtId="0" fontId="7" fillId="9" borderId="30" xfId="0" applyFont="1" applyFill="1" applyBorder="1" applyAlignment="1">
      <alignment horizontal="center"/>
    </xf>
    <xf numFmtId="0" fontId="7" fillId="9" borderId="47" xfId="0" quotePrefix="1" applyFont="1" applyFill="1" applyBorder="1" applyAlignment="1">
      <alignment horizontal="center"/>
    </xf>
    <xf numFmtId="0" fontId="7" fillId="9" borderId="47" xfId="0" applyFont="1" applyFill="1" applyBorder="1" applyAlignment="1">
      <alignment horizontal="center"/>
    </xf>
    <xf numFmtId="0" fontId="7" fillId="9" borderId="48" xfId="0" quotePrefix="1" applyFont="1" applyFill="1" applyBorder="1" applyAlignment="1">
      <alignment horizontal="center"/>
    </xf>
    <xf numFmtId="0" fontId="1" fillId="3" borderId="18" xfId="0" applyFont="1" applyFill="1" applyBorder="1" applyAlignment="1">
      <alignment horizontal="center"/>
    </xf>
    <xf numFmtId="0" fontId="1" fillId="3" borderId="17" xfId="0" applyFont="1" applyFill="1" applyBorder="1" applyAlignment="1">
      <alignment horizontal="center"/>
    </xf>
    <xf numFmtId="0" fontId="7" fillId="9" borderId="15" xfId="0" applyFont="1" applyFill="1" applyBorder="1" applyAlignment="1">
      <alignment horizontal="center"/>
    </xf>
    <xf numFmtId="0" fontId="7" fillId="9" borderId="16" xfId="0" quotePrefix="1" applyFont="1" applyFill="1" applyBorder="1" applyAlignment="1">
      <alignment horizontal="center"/>
    </xf>
    <xf numFmtId="0" fontId="7" fillId="9" borderId="16" xfId="0" applyFont="1" applyFill="1" applyBorder="1" applyAlignment="1">
      <alignment horizontal="center"/>
    </xf>
    <xf numFmtId="0" fontId="7" fillId="9" borderId="17" xfId="0" quotePrefix="1" applyFont="1" applyFill="1" applyBorder="1" applyAlignment="1">
      <alignment horizontal="center"/>
    </xf>
    <xf numFmtId="166" fontId="2" fillId="10" borderId="15" xfId="0" applyNumberFormat="1" applyFont="1" applyFill="1" applyBorder="1" applyAlignment="1">
      <alignment horizontal="center" vertical="center" wrapText="1"/>
    </xf>
    <xf numFmtId="166" fontId="2" fillId="10" borderId="30" xfId="0" applyNumberFormat="1" applyFont="1" applyFill="1" applyBorder="1" applyAlignment="1">
      <alignment horizontal="center" vertical="center" wrapText="1"/>
    </xf>
    <xf numFmtId="166" fontId="2" fillId="10" borderId="56" xfId="0" applyNumberFormat="1" applyFont="1" applyFill="1" applyBorder="1" applyAlignment="1">
      <alignment horizontal="center" vertical="center" wrapText="1"/>
    </xf>
    <xf numFmtId="168" fontId="0" fillId="10" borderId="9" xfId="0" applyNumberFormat="1" applyFill="1" applyBorder="1" applyAlignment="1">
      <alignment horizontal="center"/>
    </xf>
    <xf numFmtId="168" fontId="0" fillId="10" borderId="11" xfId="0" applyNumberFormat="1" applyFill="1" applyBorder="1" applyAlignment="1">
      <alignment horizontal="center"/>
    </xf>
    <xf numFmtId="168" fontId="0" fillId="10" borderId="10" xfId="0" applyNumberFormat="1" applyFill="1" applyBorder="1" applyAlignment="1">
      <alignment horizontal="center"/>
    </xf>
    <xf numFmtId="8" fontId="5" fillId="10" borderId="17" xfId="0" applyNumberFormat="1" applyFont="1" applyFill="1" applyBorder="1" applyAlignment="1">
      <alignment horizontal="center" vertical="top"/>
    </xf>
    <xf numFmtId="166" fontId="2" fillId="10" borderId="22" xfId="0" applyNumberFormat="1" applyFont="1" applyFill="1" applyBorder="1" applyAlignment="1">
      <alignment horizontal="center" vertical="center" wrapText="1"/>
    </xf>
    <xf numFmtId="8" fontId="5" fillId="10" borderId="15" xfId="0" applyNumberFormat="1" applyFont="1" applyFill="1" applyBorder="1" applyAlignment="1">
      <alignment horizontal="center" vertical="top"/>
    </xf>
    <xf numFmtId="0" fontId="1" fillId="3" borderId="11" xfId="0" applyFont="1" applyFill="1" applyBorder="1" applyAlignment="1">
      <alignment horizontal="center"/>
    </xf>
    <xf numFmtId="0" fontId="7" fillId="9" borderId="22" xfId="0" applyFont="1" applyFill="1" applyBorder="1" applyAlignment="1">
      <alignment horizontal="center"/>
    </xf>
    <xf numFmtId="8" fontId="5" fillId="9" borderId="16" xfId="0" applyNumberFormat="1" applyFont="1" applyFill="1" applyBorder="1" applyAlignment="1">
      <alignment horizontal="center" vertical="top"/>
    </xf>
    <xf numFmtId="8" fontId="5" fillId="9" borderId="17" xfId="0" applyNumberFormat="1" applyFont="1" applyFill="1" applyBorder="1" applyAlignment="1">
      <alignment horizontal="center" vertical="top"/>
    </xf>
    <xf numFmtId="0" fontId="0" fillId="14" borderId="10" xfId="0" applyFill="1" applyBorder="1" applyAlignment="1">
      <alignment horizontal="center"/>
    </xf>
    <xf numFmtId="8" fontId="6" fillId="14" borderId="9" xfId="0" applyNumberFormat="1" applyFont="1" applyFill="1" applyBorder="1" applyAlignment="1">
      <alignment horizontal="center" vertical="top"/>
    </xf>
    <xf numFmtId="0" fontId="28" fillId="6" borderId="1" xfId="0" applyFont="1" applyFill="1" applyBorder="1" applyAlignment="1">
      <alignment vertical="center" wrapText="1"/>
    </xf>
    <xf numFmtId="0" fontId="0" fillId="6" borderId="33" xfId="0" applyFill="1" applyBorder="1" applyAlignment="1">
      <alignment wrapText="1"/>
    </xf>
    <xf numFmtId="0" fontId="0" fillId="6" borderId="2" xfId="0" applyFill="1" applyBorder="1" applyAlignment="1">
      <alignment wrapText="1"/>
    </xf>
    <xf numFmtId="0" fontId="0" fillId="6" borderId="26" xfId="0" applyFill="1" applyBorder="1" applyAlignment="1">
      <alignment horizontal="left" vertical="center" wrapText="1"/>
    </xf>
    <xf numFmtId="0" fontId="0" fillId="6" borderId="34" xfId="0" applyFill="1" applyBorder="1" applyAlignment="1">
      <alignment wrapText="1"/>
    </xf>
    <xf numFmtId="0" fontId="0" fillId="6" borderId="27" xfId="0" applyFill="1" applyBorder="1" applyAlignment="1">
      <alignment wrapText="1"/>
    </xf>
    <xf numFmtId="0" fontId="10" fillId="0" borderId="33" xfId="1" applyBorder="1" applyAlignment="1"/>
    <xf numFmtId="0" fontId="0" fillId="0" borderId="33" xfId="0" applyBorder="1"/>
    <xf numFmtId="0" fontId="0" fillId="0" borderId="2" xfId="0" applyBorder="1"/>
    <xf numFmtId="0" fontId="11" fillId="3" borderId="32" xfId="0" applyFont="1" applyFill="1" applyBorder="1"/>
    <xf numFmtId="0" fontId="0" fillId="0" borderId="32" xfId="0" applyBorder="1"/>
    <xf numFmtId="0" fontId="0" fillId="0" borderId="4" xfId="0" applyBorder="1"/>
    <xf numFmtId="0" fontId="31" fillId="13" borderId="12" xfId="0" applyFont="1" applyFill="1" applyBorder="1"/>
    <xf numFmtId="0" fontId="0" fillId="0" borderId="39" xfId="0" applyBorder="1"/>
    <xf numFmtId="0" fontId="0" fillId="0" borderId="40" xfId="0" applyBorder="1"/>
    <xf numFmtId="0" fontId="10" fillId="0" borderId="50" xfId="1" applyBorder="1" applyAlignment="1"/>
    <xf numFmtId="0" fontId="0" fillId="0" borderId="31" xfId="0" applyBorder="1"/>
    <xf numFmtId="0" fontId="0" fillId="0" borderId="25" xfId="0" applyBorder="1"/>
    <xf numFmtId="0" fontId="10" fillId="0" borderId="42" xfId="1" applyBorder="1" applyAlignment="1">
      <alignment horizontal="left"/>
    </xf>
    <xf numFmtId="0" fontId="0" fillId="0" borderId="46" xfId="0" applyBorder="1" applyAlignment="1">
      <alignment horizontal="left"/>
    </xf>
    <xf numFmtId="0" fontId="0" fillId="0" borderId="47" xfId="0" applyBorder="1" applyAlignment="1">
      <alignment horizontal="left"/>
    </xf>
    <xf numFmtId="0" fontId="1" fillId="3" borderId="32" xfId="0" applyFont="1" applyFill="1" applyBorder="1"/>
    <xf numFmtId="0" fontId="10" fillId="0" borderId="34" xfId="1" applyBorder="1" applyAlignment="1"/>
    <xf numFmtId="0" fontId="0" fillId="0" borderId="34" xfId="0" applyBorder="1"/>
    <xf numFmtId="0" fontId="0" fillId="0" borderId="27" xfId="0" applyBorder="1"/>
    <xf numFmtId="0" fontId="10" fillId="0" borderId="48" xfId="1" applyBorder="1" applyAlignment="1"/>
    <xf numFmtId="0" fontId="10" fillId="0" borderId="45" xfId="1" applyBorder="1" applyAlignment="1"/>
    <xf numFmtId="0" fontId="0" fillId="0" borderId="45" xfId="0" applyBorder="1"/>
    <xf numFmtId="0" fontId="0" fillId="0" borderId="29" xfId="0" applyBorder="1"/>
    <xf numFmtId="0" fontId="1" fillId="3" borderId="51" xfId="0" applyFont="1" applyFill="1" applyBorder="1"/>
    <xf numFmtId="0" fontId="10" fillId="0" borderId="49" xfId="1" applyBorder="1" applyAlignment="1"/>
    <xf numFmtId="0" fontId="0" fillId="0" borderId="26" xfId="0" quotePrefix="1" applyBorder="1" applyAlignment="1">
      <alignment wrapText="1"/>
    </xf>
    <xf numFmtId="0" fontId="30" fillId="6" borderId="42" xfId="0" applyFont="1" applyFill="1" applyBorder="1"/>
    <xf numFmtId="0" fontId="30" fillId="6" borderId="46" xfId="0" applyFont="1" applyFill="1" applyBorder="1"/>
    <xf numFmtId="0" fontId="0" fillId="6" borderId="46" xfId="0" applyFill="1" applyBorder="1"/>
    <xf numFmtId="0" fontId="0" fillId="6" borderId="50" xfId="0" applyFill="1" applyBorder="1"/>
    <xf numFmtId="0" fontId="0" fillId="0" borderId="44" xfId="0" applyBorder="1"/>
    <xf numFmtId="0" fontId="0" fillId="0" borderId="59" xfId="0" applyBorder="1"/>
    <xf numFmtId="0" fontId="0" fillId="0" borderId="1" xfId="0" quotePrefix="1" applyBorder="1"/>
    <xf numFmtId="0" fontId="0" fillId="0" borderId="24" xfId="0" quotePrefix="1" applyBorder="1"/>
    <xf numFmtId="0" fontId="0" fillId="0" borderId="45" xfId="0" quotePrefix="1" applyBorder="1" applyAlignment="1">
      <alignment wrapText="1"/>
    </xf>
    <xf numFmtId="0" fontId="0" fillId="0" borderId="45" xfId="0" applyBorder="1" applyAlignment="1">
      <alignment wrapText="1"/>
    </xf>
    <xf numFmtId="0" fontId="0" fillId="0" borderId="29" xfId="0" applyBorder="1" applyAlignment="1">
      <alignment wrapText="1"/>
    </xf>
    <xf numFmtId="0" fontId="0" fillId="0" borderId="34" xfId="0" quotePrefix="1" applyBorder="1" applyAlignment="1">
      <alignment wrapText="1"/>
    </xf>
    <xf numFmtId="0" fontId="0" fillId="0" borderId="34" xfId="0" applyBorder="1" applyAlignment="1">
      <alignment wrapText="1"/>
    </xf>
    <xf numFmtId="0" fontId="0" fillId="0" borderId="27" xfId="0" applyBorder="1" applyAlignment="1">
      <alignment wrapText="1"/>
    </xf>
    <xf numFmtId="0" fontId="0" fillId="0" borderId="46" xfId="0" quotePrefix="1" applyBorder="1"/>
    <xf numFmtId="0" fontId="0" fillId="0" borderId="42" xfId="0" applyBorder="1"/>
    <xf numFmtId="0" fontId="0" fillId="0" borderId="26" xfId="0" quotePrefix="1" applyBorder="1"/>
    <xf numFmtId="0" fontId="0" fillId="0" borderId="20" xfId="0" quotePrefix="1" applyBorder="1"/>
    <xf numFmtId="0" fontId="0" fillId="0" borderId="57" xfId="0" applyBorder="1"/>
    <xf numFmtId="0" fontId="1" fillId="5" borderId="36" xfId="0" applyFont="1" applyFill="1" applyBorder="1" applyAlignment="1">
      <alignment horizontal="right"/>
    </xf>
    <xf numFmtId="0" fontId="1" fillId="5" borderId="55" xfId="0" applyFont="1" applyFill="1" applyBorder="1" applyAlignment="1">
      <alignment horizontal="right"/>
    </xf>
    <xf numFmtId="0" fontId="0" fillId="0" borderId="55" xfId="0" applyBorder="1"/>
    <xf numFmtId="0" fontId="1" fillId="7" borderId="12" xfId="0" quotePrefix="1" applyFont="1" applyFill="1" applyBorder="1" applyAlignment="1">
      <alignment horizontal="right"/>
    </xf>
    <xf numFmtId="0" fontId="1" fillId="7" borderId="39" xfId="0" quotePrefix="1" applyFont="1" applyFill="1" applyBorder="1" applyAlignment="1">
      <alignment horizontal="right"/>
    </xf>
    <xf numFmtId="0" fontId="0" fillId="0" borderId="56" xfId="0" quotePrefix="1" applyBorder="1"/>
    <xf numFmtId="0" fontId="0" fillId="0" borderId="41" xfId="0" applyBorder="1"/>
    <xf numFmtId="0" fontId="1" fillId="3" borderId="12" xfId="0" applyFont="1" applyFill="1" applyBorder="1"/>
    <xf numFmtId="0" fontId="1" fillId="3" borderId="39" xfId="0" applyFont="1" applyFill="1" applyBorder="1"/>
    <xf numFmtId="0" fontId="1" fillId="3" borderId="1" xfId="0" quotePrefix="1" applyFont="1" applyFill="1" applyBorder="1" applyAlignment="1">
      <alignment horizontal="right"/>
    </xf>
    <xf numFmtId="0" fontId="1" fillId="3" borderId="61" xfId="0" quotePrefix="1" applyFont="1" applyFill="1" applyBorder="1" applyAlignment="1">
      <alignment horizontal="right"/>
    </xf>
    <xf numFmtId="0" fontId="0" fillId="3" borderId="33" xfId="0" applyFill="1" applyBorder="1" applyAlignment="1">
      <alignment horizontal="right"/>
    </xf>
    <xf numFmtId="0" fontId="0" fillId="3" borderId="41" xfId="0" applyFill="1" applyBorder="1" applyAlignment="1">
      <alignment horizontal="right"/>
    </xf>
    <xf numFmtId="0" fontId="1" fillId="3" borderId="24" xfId="0" applyFont="1" applyFill="1" applyBorder="1" applyAlignment="1">
      <alignment horizontal="right"/>
    </xf>
    <xf numFmtId="0" fontId="1" fillId="3" borderId="50" xfId="0" applyFont="1" applyFill="1" applyBorder="1" applyAlignment="1">
      <alignment horizontal="right"/>
    </xf>
    <xf numFmtId="0" fontId="0" fillId="3" borderId="31" xfId="0" applyFill="1" applyBorder="1" applyAlignment="1">
      <alignment horizontal="right"/>
    </xf>
    <xf numFmtId="0" fontId="0" fillId="3" borderId="42" xfId="0" applyFill="1" applyBorder="1" applyAlignment="1">
      <alignment horizontal="right"/>
    </xf>
    <xf numFmtId="0" fontId="1" fillId="3" borderId="26" xfId="0" quotePrefix="1" applyFont="1" applyFill="1" applyBorder="1" applyAlignment="1">
      <alignment horizontal="right"/>
    </xf>
    <xf numFmtId="0" fontId="1" fillId="3" borderId="48" xfId="0" quotePrefix="1" applyFont="1" applyFill="1" applyBorder="1" applyAlignment="1">
      <alignment horizontal="right"/>
    </xf>
    <xf numFmtId="0" fontId="1" fillId="3" borderId="34" xfId="0" applyFont="1" applyFill="1" applyBorder="1" applyAlignment="1">
      <alignment horizontal="right"/>
    </xf>
    <xf numFmtId="0" fontId="1" fillId="3" borderId="57" xfId="0" applyFont="1" applyFill="1" applyBorder="1" applyAlignment="1">
      <alignment horizontal="right"/>
    </xf>
    <xf numFmtId="0" fontId="1" fillId="0" borderId="5" xfId="0" applyFont="1" applyBorder="1" applyAlignment="1">
      <alignment horizontal="right"/>
    </xf>
    <xf numFmtId="0" fontId="1" fillId="0" borderId="10" xfId="0" applyFont="1" applyBorder="1" applyAlignment="1">
      <alignment horizontal="right"/>
    </xf>
    <xf numFmtId="0" fontId="0" fillId="0" borderId="10" xfId="0" applyBorder="1" applyAlignment="1">
      <alignment horizontal="right"/>
    </xf>
    <xf numFmtId="0" fontId="1" fillId="7" borderId="5" xfId="0" quotePrefix="1" applyFont="1" applyFill="1" applyBorder="1" applyAlignment="1">
      <alignment horizontal="right"/>
    </xf>
    <xf numFmtId="0" fontId="1" fillId="7" borderId="10" xfId="0" quotePrefix="1" applyFont="1" applyFill="1" applyBorder="1" applyAlignment="1">
      <alignment horizontal="right"/>
    </xf>
    <xf numFmtId="0" fontId="0" fillId="0" borderId="10" xfId="0" applyBorder="1"/>
    <xf numFmtId="0" fontId="1" fillId="6" borderId="36" xfId="0" applyFont="1" applyFill="1" applyBorder="1" applyAlignment="1">
      <alignment horizontal="right"/>
    </xf>
    <xf numFmtId="0" fontId="1" fillId="6" borderId="55" xfId="0" applyFont="1" applyFill="1" applyBorder="1" applyAlignment="1">
      <alignment horizontal="right"/>
    </xf>
    <xf numFmtId="0" fontId="0" fillId="0" borderId="13" xfId="0" applyBorder="1"/>
    <xf numFmtId="0" fontId="1" fillId="2" borderId="5" xfId="0" applyFont="1" applyFill="1" applyBorder="1"/>
    <xf numFmtId="0" fontId="1" fillId="2" borderId="10" xfId="0" applyFont="1" applyFill="1" applyBorder="1"/>
    <xf numFmtId="0" fontId="0" fillId="0" borderId="11" xfId="0" applyBorder="1"/>
    <xf numFmtId="0" fontId="2" fillId="0" borderId="6" xfId="0" applyFont="1" applyBorder="1"/>
    <xf numFmtId="0" fontId="2" fillId="0" borderId="56" xfId="0" applyFont="1" applyBorder="1"/>
    <xf numFmtId="0" fontId="0" fillId="0" borderId="30" xfId="0" applyBorder="1"/>
    <xf numFmtId="0" fontId="2" fillId="0" borderId="8" xfId="0" applyFont="1" applyBorder="1"/>
    <xf numFmtId="0" fontId="2" fillId="0" borderId="20" xfId="0" applyFont="1" applyBorder="1"/>
    <xf numFmtId="0" fontId="0" fillId="0" borderId="14" xfId="0" applyBorder="1"/>
    <xf numFmtId="0" fontId="3" fillId="5" borderId="5" xfId="0" applyFont="1" applyFill="1" applyBorder="1" applyAlignment="1">
      <alignment horizontal="right"/>
    </xf>
    <xf numFmtId="0" fontId="3" fillId="5" borderId="10" xfId="0" applyFont="1" applyFill="1" applyBorder="1" applyAlignment="1">
      <alignment horizontal="right"/>
    </xf>
    <xf numFmtId="0" fontId="1" fillId="5" borderId="5" xfId="0" applyFont="1" applyFill="1" applyBorder="1" applyAlignment="1">
      <alignment horizontal="right"/>
    </xf>
    <xf numFmtId="0" fontId="1" fillId="5" borderId="10" xfId="0" applyFont="1" applyFill="1" applyBorder="1" applyAlignment="1">
      <alignment horizontal="right"/>
    </xf>
    <xf numFmtId="0" fontId="2" fillId="9" borderId="42" xfId="0" applyFont="1" applyFill="1" applyBorder="1" applyAlignment="1">
      <alignment horizontal="center"/>
    </xf>
    <xf numFmtId="0" fontId="0" fillId="9" borderId="50" xfId="0" applyFill="1" applyBorder="1" applyAlignment="1">
      <alignment horizontal="center"/>
    </xf>
    <xf numFmtId="0" fontId="2" fillId="0" borderId="8" xfId="0" applyFont="1" applyBorder="1" applyAlignment="1">
      <alignment wrapText="1"/>
    </xf>
    <xf numFmtId="0" fontId="2" fillId="0" borderId="20" xfId="0" applyFont="1" applyBorder="1" applyAlignment="1">
      <alignment wrapText="1"/>
    </xf>
    <xf numFmtId="0" fontId="0" fillId="0" borderId="14" xfId="0" applyBorder="1" applyAlignment="1">
      <alignment wrapText="1"/>
    </xf>
    <xf numFmtId="0" fontId="0" fillId="9" borderId="57" xfId="0" quotePrefix="1" applyFill="1" applyBorder="1" applyAlignment="1">
      <alignment horizontal="center"/>
    </xf>
    <xf numFmtId="0" fontId="0" fillId="9" borderId="14" xfId="0" applyFill="1" applyBorder="1" applyAlignment="1">
      <alignment horizontal="center"/>
    </xf>
    <xf numFmtId="0" fontId="2" fillId="0" borderId="5" xfId="0" applyFont="1" applyBorder="1"/>
    <xf numFmtId="0" fontId="2" fillId="0" borderId="10" xfId="0" applyFont="1" applyBorder="1"/>
    <xf numFmtId="0" fontId="3" fillId="4" borderId="5" xfId="0" applyFont="1" applyFill="1" applyBorder="1"/>
    <xf numFmtId="0" fontId="3" fillId="4" borderId="10" xfId="0" applyFont="1" applyFill="1" applyBorder="1"/>
    <xf numFmtId="0" fontId="1" fillId="0" borderId="5" xfId="0" applyFont="1" applyBorder="1"/>
    <xf numFmtId="0" fontId="1" fillId="0" borderId="10" xfId="0" applyFont="1" applyBorder="1"/>
    <xf numFmtId="0" fontId="3" fillId="2" borderId="5" xfId="0" applyFont="1" applyFill="1" applyBorder="1" applyAlignment="1">
      <alignment vertical="center"/>
    </xf>
    <xf numFmtId="0" fontId="3" fillId="2" borderId="10" xfId="0" applyFont="1" applyFill="1" applyBorder="1" applyAlignment="1">
      <alignment vertical="center"/>
    </xf>
    <xf numFmtId="0" fontId="0" fillId="0" borderId="11" xfId="0" applyBorder="1" applyAlignment="1">
      <alignment vertical="center"/>
    </xf>
    <xf numFmtId="0" fontId="0" fillId="0" borderId="31" xfId="0" quotePrefix="1" applyBorder="1" applyAlignment="1">
      <alignment horizontal="left"/>
    </xf>
    <xf numFmtId="0" fontId="1" fillId="3" borderId="3" xfId="0" applyFont="1" applyFill="1" applyBorder="1"/>
    <xf numFmtId="0" fontId="0" fillId="0" borderId="63" xfId="0" applyBorder="1"/>
    <xf numFmtId="0" fontId="0" fillId="0" borderId="62" xfId="0" applyBorder="1" applyAlignment="1">
      <alignment horizontal="left"/>
    </xf>
    <xf numFmtId="0" fontId="0" fillId="0" borderId="23" xfId="0" applyBorder="1"/>
    <xf numFmtId="0" fontId="0" fillId="0" borderId="42" xfId="0" applyBorder="1" applyAlignment="1">
      <alignment horizontal="left"/>
    </xf>
    <xf numFmtId="0" fontId="0" fillId="0" borderId="46" xfId="0" applyBorder="1"/>
    <xf numFmtId="0" fontId="3" fillId="14" borderId="5" xfId="0" applyFont="1" applyFill="1" applyBorder="1" applyAlignment="1">
      <alignment horizontal="right"/>
    </xf>
    <xf numFmtId="0" fontId="3" fillId="14" borderId="10" xfId="0" applyFont="1" applyFill="1" applyBorder="1" applyAlignment="1">
      <alignment horizontal="right"/>
    </xf>
    <xf numFmtId="0" fontId="0" fillId="14" borderId="11" xfId="0" applyFill="1" applyBorder="1"/>
    <xf numFmtId="8" fontId="0" fillId="0" borderId="16" xfId="0" applyNumberFormat="1" applyFont="1" applyBorder="1" applyAlignment="1">
      <alignment horizontal="center"/>
    </xf>
    <xf numFmtId="8" fontId="0" fillId="0" borderId="24" xfId="0" applyNumberFormat="1" applyFont="1" applyBorder="1" applyAlignment="1">
      <alignment horizontal="center"/>
    </xf>
    <xf numFmtId="8" fontId="0" fillId="0" borderId="25" xfId="0" applyNumberFormat="1" applyFont="1" applyBorder="1" applyAlignment="1">
      <alignment horizontal="center"/>
    </xf>
    <xf numFmtId="8" fontId="0" fillId="0" borderId="17" xfId="0" applyNumberFormat="1" applyFont="1" applyBorder="1" applyAlignment="1">
      <alignment horizontal="center"/>
    </xf>
    <xf numFmtId="8" fontId="0" fillId="0" borderId="26" xfId="0" applyNumberFormat="1" applyFont="1" applyBorder="1" applyAlignment="1">
      <alignment horizontal="center"/>
    </xf>
    <xf numFmtId="8" fontId="0" fillId="0" borderId="27" xfId="0" applyNumberFormat="1" applyFont="1" applyBorder="1" applyAlignment="1">
      <alignment horizontal="center"/>
    </xf>
  </cellXfs>
  <cellStyles count="2">
    <cellStyle name="Hyperlink" xfId="1" builtinId="8"/>
    <cellStyle name="Standaard" xfId="0" builtinId="0"/>
  </cellStyles>
  <dxfs count="5">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s>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teqnetbeheer.nl/actuele-tarieven" TargetMode="External"/><Relationship Id="rId3" Type="http://schemas.openxmlformats.org/officeDocument/2006/relationships/hyperlink" Target="https://www.belastingdienst.nl/wps/wcm/connect/bldcontentnl/belastingdienst/zakelijk/overige_belastingen/belastingen_op_milieugrondslag/energiebelasting/" TargetMode="External"/><Relationship Id="rId7" Type="http://schemas.openxmlformats.org/officeDocument/2006/relationships/hyperlink" Target="https://www.stedin.net/tarieven" TargetMode="External"/><Relationship Id="rId2" Type="http://schemas.openxmlformats.org/officeDocument/2006/relationships/hyperlink" Target="https://www.belastingdienst.nl/wps/wcm/connect/bldcontentnl/belastingdienst/zakelijk/overige_belastingen/belastingen_op_milieugrondslag/energiebelasting/" TargetMode="External"/><Relationship Id="rId1" Type="http://schemas.openxmlformats.org/officeDocument/2006/relationships/hyperlink" Target="https://www.belastingdienst.nl/wps/wcm/connect/bldcontentnl/belastingdienst/zakelijk/overige_belastingen/belastingen_op_milieugrondslag/energiebelasting/" TargetMode="External"/><Relationship Id="rId6" Type="http://schemas.openxmlformats.org/officeDocument/2006/relationships/hyperlink" Target="https://www.rendonetwerken.nl/thuis/tarieven/" TargetMode="External"/><Relationship Id="rId5" Type="http://schemas.openxmlformats.org/officeDocument/2006/relationships/hyperlink" Target="https://westlandinfra.nl/thuis-kleinzakelijk/tarieven/bekijk-de-huidige-tarieven/" TargetMode="External"/><Relationship Id="rId10" Type="http://schemas.openxmlformats.org/officeDocument/2006/relationships/hyperlink" Target="https://www.liander.nl/tarieven" TargetMode="External"/><Relationship Id="rId4" Type="http://schemas.openxmlformats.org/officeDocument/2006/relationships/hyperlink" Target="https://www.mijnaansluiting.nl/netbeheerders" TargetMode="External"/><Relationship Id="rId9" Type="http://schemas.openxmlformats.org/officeDocument/2006/relationships/hyperlink" Target="https://www.enexis.nl/tarieven/intro"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independer.nl/" TargetMode="External"/><Relationship Id="rId2" Type="http://schemas.openxmlformats.org/officeDocument/2006/relationships/hyperlink" Target="https://www.gaslicht.com/" TargetMode="External"/><Relationship Id="rId1" Type="http://schemas.openxmlformats.org/officeDocument/2006/relationships/hyperlink" Target="https://www.energievergelijk.nl/" TargetMode="External"/><Relationship Id="rId5" Type="http://schemas.openxmlformats.org/officeDocument/2006/relationships/printerSettings" Target="../printerSettings/printerSettings1.bin"/><Relationship Id="rId4" Type="http://schemas.openxmlformats.org/officeDocument/2006/relationships/hyperlink" Target="https://www.pricewise.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153E0-FB34-4CD7-AF72-5B43229599EA}">
  <sheetPr>
    <tabColor theme="4" tint="0.59999389629810485"/>
  </sheetPr>
  <dimension ref="A1:N44"/>
  <sheetViews>
    <sheetView showGridLines="0" tabSelected="1" zoomScale="80" zoomScaleNormal="80" workbookViewId="0">
      <selection activeCell="B14" sqref="B14"/>
    </sheetView>
  </sheetViews>
  <sheetFormatPr defaultRowHeight="15" x14ac:dyDescent="0.25"/>
  <cols>
    <col min="1" max="1" width="35.7109375" customWidth="1"/>
    <col min="2" max="4" width="22.7109375" style="39" customWidth="1"/>
    <col min="5" max="7" width="20.7109375" customWidth="1"/>
    <col min="10" max="10" width="15.5703125" customWidth="1"/>
    <col min="11" max="12" width="9.140625" customWidth="1"/>
    <col min="14" max="14" width="21.5703125" customWidth="1"/>
  </cols>
  <sheetData>
    <row r="1" spans="1:14" ht="19.5" thickBot="1" x14ac:dyDescent="0.35">
      <c r="A1" s="51" t="s">
        <v>64</v>
      </c>
      <c r="B1" s="69"/>
      <c r="C1"/>
      <c r="D1" s="101"/>
      <c r="E1" s="224" t="s">
        <v>100</v>
      </c>
      <c r="F1" s="225"/>
      <c r="G1" s="225"/>
      <c r="H1" s="226"/>
      <c r="I1" s="226"/>
      <c r="J1" s="226"/>
      <c r="K1" s="226"/>
      <c r="L1" s="226"/>
      <c r="M1" s="226"/>
      <c r="N1" s="227"/>
    </row>
    <row r="2" spans="1:14" ht="15.75" thickBot="1" x14ac:dyDescent="0.3">
      <c r="A2" s="71" t="s">
        <v>65</v>
      </c>
      <c r="B2" s="213" t="s">
        <v>66</v>
      </c>
      <c r="C2" s="202"/>
      <c r="D2" s="202"/>
      <c r="E2" s="228"/>
      <c r="F2" s="228"/>
      <c r="G2" s="228"/>
      <c r="H2" s="228"/>
      <c r="I2" s="228"/>
      <c r="J2" s="228"/>
      <c r="K2" s="228"/>
      <c r="L2" s="228"/>
      <c r="M2" s="228"/>
      <c r="N2" s="229"/>
    </row>
    <row r="3" spans="1:14" x14ac:dyDescent="0.25">
      <c r="A3" s="70"/>
      <c r="B3" s="232" t="s">
        <v>67</v>
      </c>
      <c r="C3" s="233"/>
      <c r="D3" s="233"/>
      <c r="E3" s="233"/>
      <c r="F3" s="233"/>
      <c r="G3" s="233"/>
      <c r="H3" s="233"/>
      <c r="I3" s="233"/>
      <c r="J3" s="233"/>
      <c r="K3" s="233"/>
      <c r="L3" s="233"/>
      <c r="M3" s="233"/>
      <c r="N3" s="234"/>
    </row>
    <row r="4" spans="1:14" ht="15.75" thickBot="1" x14ac:dyDescent="0.3">
      <c r="A4" s="76"/>
      <c r="B4" s="235" t="s">
        <v>69</v>
      </c>
      <c r="C4" s="236"/>
      <c r="D4" s="236"/>
      <c r="E4" s="236"/>
      <c r="F4" s="236"/>
      <c r="G4" s="236"/>
      <c r="H4" s="236"/>
      <c r="I4" s="236"/>
      <c r="J4" s="236"/>
      <c r="K4" s="236"/>
      <c r="L4" s="236"/>
      <c r="M4" s="236"/>
      <c r="N4" s="237"/>
    </row>
    <row r="5" spans="1:14" s="77" customFormat="1" ht="15" customHeight="1" x14ac:dyDescent="0.15">
      <c r="A5" s="79"/>
      <c r="B5" s="78"/>
      <c r="C5" s="80"/>
      <c r="D5" s="80"/>
      <c r="E5" s="80"/>
      <c r="F5" s="80"/>
    </row>
    <row r="6" spans="1:14" ht="19.5" thickBot="1" x14ac:dyDescent="0.35">
      <c r="A6" s="51" t="s">
        <v>59</v>
      </c>
    </row>
    <row r="7" spans="1:14" x14ac:dyDescent="0.25">
      <c r="A7" s="230" t="s">
        <v>111</v>
      </c>
      <c r="B7" s="199"/>
      <c r="C7" s="199"/>
      <c r="D7" s="199"/>
      <c r="E7" s="199"/>
      <c r="F7" s="199"/>
      <c r="G7" s="199"/>
      <c r="H7" s="199"/>
      <c r="I7" s="199"/>
      <c r="J7" s="199"/>
      <c r="K7" s="199"/>
      <c r="L7" s="199"/>
      <c r="M7" s="199"/>
      <c r="N7" s="200"/>
    </row>
    <row r="8" spans="1:14" x14ac:dyDescent="0.25">
      <c r="A8" s="231" t="s">
        <v>82</v>
      </c>
      <c r="B8" s="208"/>
      <c r="C8" s="208"/>
      <c r="D8" s="208"/>
      <c r="E8" s="208"/>
      <c r="F8" s="208"/>
      <c r="G8" s="208"/>
      <c r="H8" s="208"/>
      <c r="I8" s="208"/>
      <c r="J8" s="208"/>
      <c r="K8" s="208"/>
      <c r="L8" s="208"/>
      <c r="M8" s="208"/>
      <c r="N8" s="209"/>
    </row>
    <row r="9" spans="1:14" x14ac:dyDescent="0.25">
      <c r="A9" s="231" t="s">
        <v>148</v>
      </c>
      <c r="B9" s="208"/>
      <c r="C9" s="208"/>
      <c r="D9" s="208"/>
      <c r="E9" s="208"/>
      <c r="F9" s="208"/>
      <c r="G9" s="208"/>
      <c r="H9" s="208"/>
      <c r="I9" s="208"/>
      <c r="J9" s="208"/>
      <c r="K9" s="208"/>
      <c r="L9" s="208"/>
      <c r="M9" s="208"/>
      <c r="N9" s="209"/>
    </row>
    <row r="10" spans="1:14" ht="75" customHeight="1" thickBot="1" x14ac:dyDescent="0.3">
      <c r="A10" s="223" t="s">
        <v>114</v>
      </c>
      <c r="B10" s="215"/>
      <c r="C10" s="215"/>
      <c r="D10" s="215"/>
      <c r="E10" s="215"/>
      <c r="F10" s="215"/>
      <c r="G10" s="215"/>
      <c r="H10" s="215"/>
      <c r="I10" s="215"/>
      <c r="J10" s="215"/>
      <c r="K10" s="215"/>
      <c r="L10" s="215"/>
      <c r="M10" s="215"/>
      <c r="N10" s="216"/>
    </row>
    <row r="11" spans="1:14" s="77" customFormat="1" ht="8.25" x14ac:dyDescent="0.15">
      <c r="B11" s="78"/>
      <c r="C11" s="78"/>
      <c r="D11" s="78"/>
    </row>
    <row r="12" spans="1:14" ht="21.75" thickBot="1" x14ac:dyDescent="0.4">
      <c r="A12" s="51" t="s">
        <v>60</v>
      </c>
      <c r="C12" s="31"/>
      <c r="D12" s="1"/>
      <c r="E12" s="1"/>
      <c r="F12" s="1"/>
    </row>
    <row r="13" spans="1:14" s="37" customFormat="1" ht="15.75" thickBot="1" x14ac:dyDescent="0.3">
      <c r="A13" s="6" t="s">
        <v>110</v>
      </c>
      <c r="B13" s="5" t="s">
        <v>68</v>
      </c>
      <c r="C13" s="7" t="s">
        <v>1</v>
      </c>
      <c r="D13" s="5" t="s">
        <v>129</v>
      </c>
      <c r="E13" s="157" t="s">
        <v>131</v>
      </c>
      <c r="F13" s="157" t="s">
        <v>130</v>
      </c>
      <c r="G13" s="110" t="s">
        <v>117</v>
      </c>
    </row>
    <row r="14" spans="1:14" s="37" customFormat="1" x14ac:dyDescent="0.25">
      <c r="A14" s="12" t="s">
        <v>112</v>
      </c>
      <c r="B14" s="40">
        <v>0</v>
      </c>
      <c r="C14" s="41">
        <v>0</v>
      </c>
      <c r="D14" s="28">
        <f>$B14-$C14</f>
        <v>0</v>
      </c>
      <c r="E14" s="158">
        <f>IF($D14=0,0,IF(AND($D14&lt;=0,$D15&lt;=0),$D14,IF($D15=0,$D14,IF(D14*-1=D15,0,IF(AND($D14&gt;0,$D15&gt;0),$D14,IF(AND($D14&gt;0,$D14=$D15*-1),0,IF(AND($D14&gt;0,$D14&gt;$D15*-1),$D14+$D15,IF(AND($D14&gt;0,$D14&lt;$D15*-1),0,IF(AND($D14&lt;0,$D14*-1&gt;$D15),$D14+$D15,IF(AND($D14&lt;0,$D14*-1&lt;=$D15),0,"Anders"))))))))))</f>
        <v>0</v>
      </c>
      <c r="F14" s="161">
        <f>IF($E14&lt;0,$E14*-1,0)</f>
        <v>0</v>
      </c>
      <c r="G14" s="161">
        <f>IF(D14&gt;0,0,C14-B14)</f>
        <v>0</v>
      </c>
    </row>
    <row r="15" spans="1:14" s="37" customFormat="1" ht="15.75" thickBot="1" x14ac:dyDescent="0.3">
      <c r="A15" s="8" t="s">
        <v>113</v>
      </c>
      <c r="B15" s="42">
        <v>0</v>
      </c>
      <c r="C15" s="43">
        <v>0</v>
      </c>
      <c r="D15" s="28">
        <f>$B15-$C15</f>
        <v>0</v>
      </c>
      <c r="E15" s="159">
        <f>$D16-$E14</f>
        <v>0</v>
      </c>
      <c r="F15" s="159">
        <f>IF($E15&lt;0,$E15*-1,0)</f>
        <v>0</v>
      </c>
      <c r="G15" s="162">
        <f>IF(D15&gt;0,0,C15-B15)</f>
        <v>0</v>
      </c>
    </row>
    <row r="16" spans="1:14" s="37" customFormat="1" ht="15.75" thickBot="1" x14ac:dyDescent="0.3">
      <c r="A16" s="72" t="s">
        <v>2</v>
      </c>
      <c r="B16" s="73">
        <f>SUM(B14:B15)</f>
        <v>0</v>
      </c>
      <c r="C16" s="74">
        <f>SUM(C14:C15)</f>
        <v>0</v>
      </c>
      <c r="D16" s="73">
        <f>SUM(D14:D15)</f>
        <v>0</v>
      </c>
      <c r="E16" s="160">
        <f>SUM(E14:E15)</f>
        <v>0</v>
      </c>
      <c r="F16" s="160">
        <f>SUM(F14:F15)</f>
        <v>0</v>
      </c>
      <c r="G16" s="163">
        <f>IF($B16-$C16&gt;0,0,SUM($G14:$G15))</f>
        <v>0</v>
      </c>
    </row>
    <row r="17" spans="1:14" s="37" customFormat="1" ht="16.5" customHeight="1" thickBot="1" x14ac:dyDescent="0.3">
      <c r="A17" s="38" t="s">
        <v>19</v>
      </c>
      <c r="B17" s="44">
        <v>0</v>
      </c>
      <c r="C17" s="2"/>
    </row>
    <row r="18" spans="1:14" s="77" customFormat="1" ht="8.25" x14ac:dyDescent="0.15">
      <c r="B18" s="78"/>
      <c r="C18" s="78"/>
      <c r="D18" s="78"/>
    </row>
    <row r="19" spans="1:14" ht="19.5" thickBot="1" x14ac:dyDescent="0.35">
      <c r="A19" s="51" t="s">
        <v>61</v>
      </c>
      <c r="D19" s="39">
        <f>(0.72673/121)*100</f>
        <v>0.600603305785124</v>
      </c>
    </row>
    <row r="20" spans="1:14" ht="15.75" thickBot="1" x14ac:dyDescent="0.3">
      <c r="A20" s="48" t="s">
        <v>18</v>
      </c>
      <c r="B20" s="33" t="s">
        <v>30</v>
      </c>
      <c r="C20" s="33" t="s">
        <v>31</v>
      </c>
      <c r="D20" s="201" t="s">
        <v>46</v>
      </c>
      <c r="E20" s="202"/>
      <c r="F20" s="202"/>
      <c r="G20" s="202"/>
      <c r="H20" s="202"/>
      <c r="I20" s="202"/>
      <c r="J20" s="202"/>
      <c r="K20" s="202"/>
      <c r="L20" s="202"/>
      <c r="M20" s="202"/>
      <c r="N20" s="203"/>
    </row>
    <row r="21" spans="1:14" x14ac:dyDescent="0.25">
      <c r="A21" s="34" t="s">
        <v>17</v>
      </c>
      <c r="B21" s="133">
        <f>ROUND(C21+(C21*B$24),5)</f>
        <v>0.72672999999999999</v>
      </c>
      <c r="C21" s="66">
        <v>0.60060000000000002</v>
      </c>
      <c r="D21" s="198" t="s">
        <v>20</v>
      </c>
      <c r="E21" s="199"/>
      <c r="F21" s="199"/>
      <c r="G21" s="199"/>
      <c r="H21" s="199"/>
      <c r="I21" s="199"/>
      <c r="J21" s="199"/>
      <c r="K21" s="199"/>
      <c r="L21" s="199"/>
      <c r="M21" s="199"/>
      <c r="N21" s="200"/>
    </row>
    <row r="22" spans="1:14" x14ac:dyDescent="0.25">
      <c r="A22" s="35" t="s">
        <v>16</v>
      </c>
      <c r="B22" s="134">
        <f>ROUND(C22+(C22*B$24),5)</f>
        <v>0.11083999999999999</v>
      </c>
      <c r="C22" s="67">
        <v>9.1600000000000001E-2</v>
      </c>
      <c r="D22" s="210" t="s">
        <v>20</v>
      </c>
      <c r="E22" s="211"/>
      <c r="F22" s="211"/>
      <c r="G22" s="211"/>
      <c r="H22" s="211"/>
      <c r="I22" s="211"/>
      <c r="J22" s="211"/>
      <c r="K22" s="211"/>
      <c r="L22" s="211"/>
      <c r="M22" s="211"/>
      <c r="N22" s="212"/>
    </row>
    <row r="23" spans="1:14" ht="15.75" thickBot="1" x14ac:dyDescent="0.3">
      <c r="A23" s="32" t="s">
        <v>21</v>
      </c>
      <c r="B23" s="55">
        <f>C23+(C23*B$24)</f>
        <v>628.95799999999997</v>
      </c>
      <c r="C23" s="68">
        <v>519.79999999999995</v>
      </c>
      <c r="D23" s="214" t="s">
        <v>20</v>
      </c>
      <c r="E23" s="215"/>
      <c r="F23" s="215"/>
      <c r="G23" s="215"/>
      <c r="H23" s="215"/>
      <c r="I23" s="215"/>
      <c r="J23" s="215"/>
      <c r="K23" s="215"/>
      <c r="L23" s="215"/>
      <c r="M23" s="215"/>
      <c r="N23" s="216"/>
    </row>
    <row r="24" spans="1:14" ht="15.75" thickBot="1" x14ac:dyDescent="0.3">
      <c r="A24" s="45" t="s">
        <v>36</v>
      </c>
      <c r="B24" s="75">
        <v>0.21</v>
      </c>
      <c r="C24" s="46" t="s">
        <v>22</v>
      </c>
    </row>
    <row r="25" spans="1:14" s="77" customFormat="1" ht="8.25" x14ac:dyDescent="0.15">
      <c r="B25" s="78"/>
      <c r="C25" s="78"/>
      <c r="D25" s="78"/>
    </row>
    <row r="26" spans="1:14" ht="19.5" thickBot="1" x14ac:dyDescent="0.35">
      <c r="A26" s="51" t="s">
        <v>62</v>
      </c>
    </row>
    <row r="27" spans="1:14" ht="15.75" thickBot="1" x14ac:dyDescent="0.3">
      <c r="A27" s="14" t="s">
        <v>43</v>
      </c>
      <c r="B27" s="33" t="s">
        <v>30</v>
      </c>
      <c r="C27" s="33" t="s">
        <v>32</v>
      </c>
      <c r="D27" s="213" t="s">
        <v>44</v>
      </c>
      <c r="E27" s="213"/>
      <c r="F27" s="213"/>
      <c r="G27" s="213"/>
      <c r="H27" s="213"/>
      <c r="I27" s="202"/>
      <c r="J27" s="203"/>
    </row>
    <row r="28" spans="1:14" x14ac:dyDescent="0.25">
      <c r="A28" s="49" t="s">
        <v>35</v>
      </c>
      <c r="B28" s="52"/>
      <c r="C28" s="50" t="s">
        <v>27</v>
      </c>
      <c r="D28" s="218" t="s">
        <v>23</v>
      </c>
      <c r="E28" s="219"/>
      <c r="F28" s="219"/>
      <c r="G28" s="219"/>
      <c r="H28" s="219"/>
      <c r="I28" s="219"/>
      <c r="J28" s="220"/>
    </row>
    <row r="29" spans="1:14" x14ac:dyDescent="0.25">
      <c r="A29" s="35" t="s">
        <v>108</v>
      </c>
      <c r="B29" s="54">
        <f>VLOOKUP($C$28,A$34:B$40,2)</f>
        <v>478.04199999999997</v>
      </c>
      <c r="C29" s="135" t="str">
        <f>C28</f>
        <v>Liander</v>
      </c>
      <c r="D29" s="208" t="s">
        <v>57</v>
      </c>
      <c r="E29" s="208"/>
      <c r="F29" s="208"/>
      <c r="G29" s="208"/>
      <c r="H29" s="208"/>
      <c r="I29" s="208"/>
      <c r="J29" s="209"/>
    </row>
    <row r="30" spans="1:14" ht="18" thickBot="1" x14ac:dyDescent="0.3">
      <c r="A30" s="32" t="s">
        <v>34</v>
      </c>
      <c r="B30" s="55">
        <f>IF($B$17&lt;500,VLOOKUP($C$28,A$34:C$40,3),VLOOKUP($C$28,A$34:D$40,4))</f>
        <v>190.43950000000001</v>
      </c>
      <c r="C30" s="136" t="str">
        <f>C28</f>
        <v>Liander</v>
      </c>
      <c r="D30" s="215" t="s">
        <v>56</v>
      </c>
      <c r="E30" s="215"/>
      <c r="F30" s="215"/>
      <c r="G30" s="215"/>
      <c r="H30" s="215"/>
      <c r="I30" s="215"/>
      <c r="J30" s="216"/>
    </row>
    <row r="31" spans="1:14" s="77" customFormat="1" ht="9" thickBot="1" x14ac:dyDescent="0.2">
      <c r="B31" s="78"/>
      <c r="C31" s="78"/>
      <c r="D31" s="78"/>
    </row>
    <row r="32" spans="1:14" ht="15.75" thickBot="1" x14ac:dyDescent="0.3">
      <c r="B32" s="62" t="s">
        <v>51</v>
      </c>
      <c r="C32" s="14" t="s">
        <v>51</v>
      </c>
      <c r="D32" s="15" t="s">
        <v>51</v>
      </c>
    </row>
    <row r="33" spans="1:10" ht="17.100000000000001" customHeight="1" thickBot="1" x14ac:dyDescent="0.3">
      <c r="B33" s="63" t="s">
        <v>50</v>
      </c>
      <c r="C33" s="64" t="s">
        <v>54</v>
      </c>
      <c r="D33" s="65" t="s">
        <v>55</v>
      </c>
    </row>
    <row r="34" spans="1:10" ht="17.100000000000001" customHeight="1" thickBot="1" x14ac:dyDescent="0.3">
      <c r="A34" s="6" t="s">
        <v>24</v>
      </c>
      <c r="B34" s="62" t="s">
        <v>109</v>
      </c>
      <c r="C34" s="14" t="s">
        <v>52</v>
      </c>
      <c r="D34" s="15" t="s">
        <v>53</v>
      </c>
      <c r="E34" s="221" t="s">
        <v>45</v>
      </c>
      <c r="F34" s="213"/>
      <c r="G34" s="213"/>
      <c r="H34" s="213"/>
      <c r="I34" s="213"/>
      <c r="J34" s="203"/>
    </row>
    <row r="35" spans="1:10" x14ac:dyDescent="0.25">
      <c r="A35" s="56" t="s">
        <v>25</v>
      </c>
      <c r="B35" s="59">
        <v>456.3537</v>
      </c>
      <c r="C35" s="60">
        <v>186.40960000000001</v>
      </c>
      <c r="D35" s="61">
        <v>258.63279999999997</v>
      </c>
      <c r="E35" s="222" t="s">
        <v>39</v>
      </c>
      <c r="F35" s="219"/>
      <c r="G35" s="219"/>
      <c r="H35" s="219"/>
      <c r="I35" s="219"/>
      <c r="J35" s="220"/>
    </row>
    <row r="36" spans="1:10" x14ac:dyDescent="0.25">
      <c r="A36" s="57" t="s">
        <v>26</v>
      </c>
      <c r="B36" s="312">
        <v>475.84</v>
      </c>
      <c r="C36" s="313">
        <v>186.64</v>
      </c>
      <c r="D36" s="314">
        <v>266.36</v>
      </c>
      <c r="E36" s="207" t="s">
        <v>38</v>
      </c>
      <c r="F36" s="208"/>
      <c r="G36" s="208"/>
      <c r="H36" s="208"/>
      <c r="I36" s="208"/>
      <c r="J36" s="209"/>
    </row>
    <row r="37" spans="1:10" x14ac:dyDescent="0.25">
      <c r="A37" s="57" t="s">
        <v>27</v>
      </c>
      <c r="B37" s="312">
        <v>478.04199999999997</v>
      </c>
      <c r="C37" s="313">
        <v>190.43950000000001</v>
      </c>
      <c r="D37" s="314">
        <v>266.6241</v>
      </c>
      <c r="E37" s="207" t="s">
        <v>37</v>
      </c>
      <c r="F37" s="208"/>
      <c r="G37" s="208"/>
      <c r="H37" s="208"/>
      <c r="I37" s="208"/>
      <c r="J37" s="209"/>
    </row>
    <row r="38" spans="1:10" x14ac:dyDescent="0.25">
      <c r="A38" s="57" t="s">
        <v>28</v>
      </c>
      <c r="B38" s="312">
        <f>21.78+324.13+52.94+46.11</f>
        <v>444.96</v>
      </c>
      <c r="C38" s="313">
        <f>78.95+61.23+21.96</f>
        <v>162.14000000000001</v>
      </c>
      <c r="D38" s="313">
        <f>157.91+61.23+21.96</f>
        <v>241.1</v>
      </c>
      <c r="E38" s="207" t="s">
        <v>40</v>
      </c>
      <c r="F38" s="208"/>
      <c r="G38" s="208"/>
      <c r="H38" s="208"/>
      <c r="I38" s="208"/>
      <c r="J38" s="209"/>
    </row>
    <row r="39" spans="1:10" x14ac:dyDescent="0.25">
      <c r="A39" s="57" t="s">
        <v>29</v>
      </c>
      <c r="B39" s="312">
        <f>55.8415+21.78+353.0296+46.11</f>
        <v>476.76110000000006</v>
      </c>
      <c r="C39" s="313">
        <f>57.4992+21.78+80.7225+33.73</f>
        <v>193.73169999999999</v>
      </c>
      <c r="D39" s="313">
        <f>57.4992+21.78+161.445+33.73</f>
        <v>274.45420000000001</v>
      </c>
      <c r="E39" s="207" t="s">
        <v>41</v>
      </c>
      <c r="F39" s="208"/>
      <c r="G39" s="208"/>
      <c r="H39" s="208"/>
      <c r="I39" s="208"/>
      <c r="J39" s="209"/>
    </row>
    <row r="40" spans="1:10" ht="15.75" thickBot="1" x14ac:dyDescent="0.3">
      <c r="A40" s="58" t="s">
        <v>33</v>
      </c>
      <c r="B40" s="315">
        <v>500.2</v>
      </c>
      <c r="C40" s="316">
        <v>171.56</v>
      </c>
      <c r="D40" s="317">
        <v>230.85</v>
      </c>
      <c r="E40" s="217" t="s">
        <v>42</v>
      </c>
      <c r="F40" s="215"/>
      <c r="G40" s="215"/>
      <c r="H40" s="215"/>
      <c r="I40" s="215"/>
      <c r="J40" s="216"/>
    </row>
    <row r="41" spans="1:10" ht="15.75" customHeight="1" thickBot="1" x14ac:dyDescent="0.3"/>
    <row r="42" spans="1:10" ht="19.5" thickBot="1" x14ac:dyDescent="0.35">
      <c r="A42" s="204" t="s">
        <v>101</v>
      </c>
      <c r="B42" s="205"/>
      <c r="C42" s="205"/>
      <c r="D42" s="205"/>
      <c r="E42" s="205"/>
      <c r="F42" s="205"/>
      <c r="G42" s="205"/>
      <c r="H42" s="205"/>
      <c r="I42" s="205"/>
      <c r="J42" s="206"/>
    </row>
    <row r="43" spans="1:10" ht="56.25" customHeight="1" x14ac:dyDescent="0.25">
      <c r="A43" s="192" t="s">
        <v>102</v>
      </c>
      <c r="B43" s="193"/>
      <c r="C43" s="193"/>
      <c r="D43" s="193"/>
      <c r="E43" s="193"/>
      <c r="F43" s="193"/>
      <c r="G43" s="193"/>
      <c r="H43" s="193"/>
      <c r="I43" s="193"/>
      <c r="J43" s="194"/>
    </row>
    <row r="44" spans="1:10" ht="31.5" customHeight="1" thickBot="1" x14ac:dyDescent="0.3">
      <c r="A44" s="195" t="s">
        <v>103</v>
      </c>
      <c r="B44" s="196"/>
      <c r="C44" s="196"/>
      <c r="D44" s="196"/>
      <c r="E44" s="196"/>
      <c r="F44" s="196"/>
      <c r="G44" s="196"/>
      <c r="H44" s="196"/>
      <c r="I44" s="196"/>
      <c r="J44" s="197"/>
    </row>
  </sheetData>
  <sheetProtection algorithmName="SHA-512" hashValue="utiYTOKHQ1OPV/wW9ZmuvafjL/D0ru6jQ37aovcdXckkKDZ1T5ClUpb+E57aHLKZPwotegv9NKNMGbMoS8AgHw==" saltValue="L7AYMjT4gkXjWcnShO7mIQ==" spinCount="100000" sheet="1" objects="1" scenarios="1"/>
  <protectedRanges>
    <protectedRange sqref="C28" name="Netbeheerder"/>
    <protectedRange sqref="B14:C15 B17" name="Verbruikcijfers"/>
  </protectedRanges>
  <mergeCells count="26">
    <mergeCell ref="E34:J34"/>
    <mergeCell ref="E35:J35"/>
    <mergeCell ref="A10:N10"/>
    <mergeCell ref="E1:N1"/>
    <mergeCell ref="B2:N2"/>
    <mergeCell ref="A7:N7"/>
    <mergeCell ref="A8:N8"/>
    <mergeCell ref="A9:N9"/>
    <mergeCell ref="B3:N3"/>
    <mergeCell ref="B4:N4"/>
    <mergeCell ref="A43:J43"/>
    <mergeCell ref="A44:J44"/>
    <mergeCell ref="D21:N21"/>
    <mergeCell ref="D20:N20"/>
    <mergeCell ref="A42:J42"/>
    <mergeCell ref="E36:J36"/>
    <mergeCell ref="E37:J37"/>
    <mergeCell ref="E38:J38"/>
    <mergeCell ref="E39:J39"/>
    <mergeCell ref="D22:N22"/>
    <mergeCell ref="D27:J27"/>
    <mergeCell ref="D23:N23"/>
    <mergeCell ref="E40:J40"/>
    <mergeCell ref="D28:J28"/>
    <mergeCell ref="D29:J29"/>
    <mergeCell ref="D30:J30"/>
  </mergeCells>
  <dataValidations count="1">
    <dataValidation type="list" allowBlank="1" showInputMessage="1" showErrorMessage="1" errorTitle="Fout" error="Dit is geen regionale netbeheerder" promptTitle="Selecteer" prompt="Selecteer uw netbeheerder, gebruik eventueel de link hiernaast om deze te bepalen" sqref="C28" xr:uid="{468C8B23-4114-4D61-9091-14130F446F1E}">
      <formula1>$A$35:$A$40</formula1>
    </dataValidation>
  </dataValidations>
  <hyperlinks>
    <hyperlink ref="D22" r:id="rId1" xr:uid="{4FAA4434-D097-4B46-A431-6C6702406110}"/>
    <hyperlink ref="D21" r:id="rId2" xr:uid="{7495D42C-0D4B-44A9-B6AE-864C37EFE6EE}"/>
    <hyperlink ref="D23" r:id="rId3" xr:uid="{8B81EA90-A882-4CB8-BD8F-D36BC4BC6F54}"/>
    <hyperlink ref="D28" r:id="rId4" xr:uid="{81BFA309-D4FC-43C8-B6F9-74E8C7137641}"/>
    <hyperlink ref="E40" r:id="rId5" xr:uid="{8748BE17-4CAA-4445-B57E-AD5C190FBC0A}"/>
    <hyperlink ref="E38" r:id="rId6" xr:uid="{3C531414-9811-48FD-8AB3-BE834AE909B9}"/>
    <hyperlink ref="E39" r:id="rId7" xr:uid="{C62A24E2-FFCB-40DF-B64C-0DAECCB79542}"/>
    <hyperlink ref="E35" r:id="rId8" xr:uid="{4DFA8222-CF2E-49A6-846B-FEC9F04BA805}"/>
    <hyperlink ref="E36" r:id="rId9" xr:uid="{869DA6AA-594C-4091-AC52-8D50271F20FD}"/>
    <hyperlink ref="E37" r:id="rId10" xr:uid="{565F9C91-2752-4E79-A5B4-BCE5DCCFF7F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sheetPr>
  <dimension ref="A1:O68"/>
  <sheetViews>
    <sheetView showGridLines="0" zoomScale="80" zoomScaleNormal="80" workbookViewId="0">
      <pane xSplit="5" ySplit="6" topLeftCell="F7" activePane="bottomRight" state="frozen"/>
      <selection pane="topRight" activeCell="E1" sqref="E1"/>
      <selection pane="bottomLeft" activeCell="A6" sqref="A6"/>
      <selection pane="bottomRight" activeCell="F33" sqref="F33"/>
    </sheetView>
  </sheetViews>
  <sheetFormatPr defaultColWidth="8.85546875" defaultRowHeight="15" x14ac:dyDescent="0.25"/>
  <cols>
    <col min="1" max="1" width="1.7109375" customWidth="1"/>
    <col min="2" max="2" width="40.7109375" customWidth="1"/>
    <col min="3" max="3" width="10.7109375" customWidth="1"/>
    <col min="4" max="4" width="10.7109375" style="39" customWidth="1"/>
    <col min="5" max="5" width="2.140625" style="39" customWidth="1"/>
    <col min="6" max="9" width="20.7109375" style="1" customWidth="1"/>
    <col min="10" max="10" width="20.7109375" customWidth="1"/>
    <col min="11" max="11" width="20.7109375" style="1" customWidth="1"/>
    <col min="12" max="13" width="20.7109375" customWidth="1"/>
    <col min="14" max="14" width="16.28515625" style="37" customWidth="1"/>
    <col min="15" max="15" width="31.5703125" style="37" bestFit="1" customWidth="1"/>
    <col min="16" max="16384" width="8.85546875" style="37"/>
  </cols>
  <sheetData>
    <row r="1" spans="1:15" ht="19.5" thickBot="1" x14ac:dyDescent="0.35">
      <c r="B1" s="51" t="s">
        <v>106</v>
      </c>
      <c r="C1" s="51"/>
    </row>
    <row r="2" spans="1:15" x14ac:dyDescent="0.25">
      <c r="B2" s="252" t="s">
        <v>98</v>
      </c>
      <c r="C2" s="253"/>
      <c r="D2" s="254"/>
      <c r="E2" s="255"/>
      <c r="F2" s="122" t="s">
        <v>119</v>
      </c>
      <c r="G2" s="122" t="s">
        <v>120</v>
      </c>
      <c r="H2" s="122" t="s">
        <v>121</v>
      </c>
      <c r="I2" s="122" t="s">
        <v>122</v>
      </c>
      <c r="J2" s="122" t="s">
        <v>123</v>
      </c>
      <c r="K2" s="122" t="s">
        <v>124</v>
      </c>
      <c r="L2" s="122" t="s">
        <v>125</v>
      </c>
      <c r="M2" s="122" t="s">
        <v>126</v>
      </c>
      <c r="O2" s="83" t="s">
        <v>70</v>
      </c>
    </row>
    <row r="3" spans="1:15" x14ac:dyDescent="0.25">
      <c r="B3" s="256" t="s">
        <v>99</v>
      </c>
      <c r="C3" s="257"/>
      <c r="D3" s="258"/>
      <c r="E3" s="259"/>
      <c r="F3" s="123" t="s">
        <v>139</v>
      </c>
      <c r="G3" s="123" t="s">
        <v>140</v>
      </c>
      <c r="H3" s="123" t="s">
        <v>141</v>
      </c>
      <c r="I3" s="123" t="s">
        <v>142</v>
      </c>
      <c r="J3" s="123" t="s">
        <v>143</v>
      </c>
      <c r="K3" s="123" t="s">
        <v>144</v>
      </c>
      <c r="L3" s="123" t="s">
        <v>145</v>
      </c>
      <c r="M3" s="127" t="s">
        <v>146</v>
      </c>
      <c r="O3" s="82" t="s">
        <v>71</v>
      </c>
    </row>
    <row r="4" spans="1:15" ht="15.75" thickBot="1" x14ac:dyDescent="0.3">
      <c r="B4" s="260" t="s">
        <v>150</v>
      </c>
      <c r="C4" s="261"/>
      <c r="D4" s="262"/>
      <c r="E4" s="263"/>
      <c r="F4" s="124" t="s">
        <v>4</v>
      </c>
      <c r="G4" s="125" t="s">
        <v>4</v>
      </c>
      <c r="H4" s="124" t="s">
        <v>4</v>
      </c>
      <c r="I4" s="125" t="s">
        <v>4</v>
      </c>
      <c r="J4" s="124" t="s">
        <v>4</v>
      </c>
      <c r="K4" s="125" t="s">
        <v>4</v>
      </c>
      <c r="L4" s="124" t="s">
        <v>4</v>
      </c>
      <c r="M4" s="128" t="s">
        <v>4</v>
      </c>
      <c r="O4" s="82" t="s">
        <v>72</v>
      </c>
    </row>
    <row r="5" spans="1:15" ht="15.75" thickBot="1" x14ac:dyDescent="0.3">
      <c r="B5" s="264" t="str">
        <f>B51</f>
        <v>Netto maandkosten</v>
      </c>
      <c r="C5" s="265"/>
      <c r="D5" s="266"/>
      <c r="E5" s="266"/>
      <c r="F5" s="26" t="str">
        <f t="shared" ref="F5:K5" si="0">IF(F$51="--","Telt nog niet mee",F$51)</f>
        <v>Telt nog niet mee</v>
      </c>
      <c r="G5" s="126" t="str">
        <f t="shared" si="0"/>
        <v>Telt nog niet mee</v>
      </c>
      <c r="H5" s="26" t="str">
        <f t="shared" si="0"/>
        <v>Telt nog niet mee</v>
      </c>
      <c r="I5" s="126" t="str">
        <f t="shared" si="0"/>
        <v>Telt nog niet mee</v>
      </c>
      <c r="J5" s="26" t="str">
        <f t="shared" si="0"/>
        <v>Telt nog niet mee</v>
      </c>
      <c r="K5" s="126" t="str">
        <f t="shared" si="0"/>
        <v>Telt nog niet mee</v>
      </c>
      <c r="L5" s="26" t="str">
        <f>IF(L$51="--","Telt nog niet mee",L$51)</f>
        <v>Telt nog niet mee</v>
      </c>
      <c r="M5" s="121" t="str">
        <f t="shared" ref="M5" si="1">IF(M$51="--","Telt nog niet mee",M$51)</f>
        <v>Telt nog niet mee</v>
      </c>
      <c r="N5" s="37" t="s">
        <v>147</v>
      </c>
      <c r="O5" s="82" t="s">
        <v>73</v>
      </c>
    </row>
    <row r="6" spans="1:15" ht="15.75" thickBot="1" x14ac:dyDescent="0.3">
      <c r="A6" s="21"/>
      <c r="B6" s="20"/>
      <c r="C6" s="20"/>
      <c r="D6" s="86"/>
      <c r="E6" s="86"/>
      <c r="F6" s="22"/>
      <c r="G6" s="22"/>
      <c r="H6" s="22"/>
      <c r="I6" s="22"/>
      <c r="J6" s="22"/>
      <c r="K6" s="22"/>
      <c r="L6" s="22"/>
      <c r="M6" s="22"/>
      <c r="O6" s="82" t="s">
        <v>74</v>
      </c>
    </row>
    <row r="7" spans="1:15" ht="15.75" thickBot="1" x14ac:dyDescent="0.3">
      <c r="B7" s="250" t="s">
        <v>87</v>
      </c>
      <c r="C7" s="251"/>
      <c r="D7" s="206"/>
      <c r="E7" s="102"/>
      <c r="F7" s="110" t="str">
        <f t="shared" ref="F7:M7" si="2">F$3</f>
        <v>Leverancier 1</v>
      </c>
      <c r="G7" s="114" t="str">
        <f t="shared" si="2"/>
        <v>Leverancier 2</v>
      </c>
      <c r="H7" s="110" t="str">
        <f t="shared" si="2"/>
        <v>Leverancier 3</v>
      </c>
      <c r="I7" s="114" t="str">
        <f t="shared" si="2"/>
        <v>Leverancier 4</v>
      </c>
      <c r="J7" s="110" t="str">
        <f t="shared" si="2"/>
        <v>Leverancier 5</v>
      </c>
      <c r="K7" s="114" t="str">
        <f t="shared" si="2"/>
        <v>Leverancier 6</v>
      </c>
      <c r="L7" s="110" t="str">
        <f t="shared" si="2"/>
        <v>Leverancier 7</v>
      </c>
      <c r="M7" s="112" t="str">
        <f t="shared" si="2"/>
        <v>Leverancier 8</v>
      </c>
    </row>
    <row r="8" spans="1:15" x14ac:dyDescent="0.25">
      <c r="B8" s="230" t="s">
        <v>127</v>
      </c>
      <c r="C8" s="248"/>
      <c r="D8" s="249"/>
      <c r="E8" s="119" t="s">
        <v>75</v>
      </c>
      <c r="F8" s="177">
        <v>0</v>
      </c>
      <c r="G8" s="179">
        <v>0</v>
      </c>
      <c r="H8" s="177">
        <v>0</v>
      </c>
      <c r="I8" s="179">
        <v>0</v>
      </c>
      <c r="J8" s="177">
        <v>0</v>
      </c>
      <c r="K8" s="179">
        <v>0</v>
      </c>
      <c r="L8" s="177">
        <v>0</v>
      </c>
      <c r="M8" s="178">
        <v>0</v>
      </c>
      <c r="N8" s="37" t="s">
        <v>152</v>
      </c>
    </row>
    <row r="9" spans="1:15" x14ac:dyDescent="0.25">
      <c r="B9" s="231" t="s">
        <v>5</v>
      </c>
      <c r="C9" s="238"/>
      <c r="D9" s="239"/>
      <c r="E9" s="103" t="s">
        <v>75</v>
      </c>
      <c r="F9" s="27">
        <f>'Basisgegevens+Uitleg'!$B$22</f>
        <v>0.11083999999999999</v>
      </c>
      <c r="G9" s="115">
        <f>'Basisgegevens+Uitleg'!$B$22</f>
        <v>0.11083999999999999</v>
      </c>
      <c r="H9" s="27">
        <f>'Basisgegevens+Uitleg'!$B$22</f>
        <v>0.11083999999999999</v>
      </c>
      <c r="I9" s="115">
        <f>'Basisgegevens+Uitleg'!$B$22</f>
        <v>0.11083999999999999</v>
      </c>
      <c r="J9" s="27">
        <f>'Basisgegevens+Uitleg'!$B$22</f>
        <v>0.11083999999999999</v>
      </c>
      <c r="K9" s="115">
        <f>'Basisgegevens+Uitleg'!$B$22</f>
        <v>0.11083999999999999</v>
      </c>
      <c r="L9" s="27">
        <f>'Basisgegevens+Uitleg'!$B$22</f>
        <v>0.11083999999999999</v>
      </c>
      <c r="M9" s="118">
        <f>'Basisgegevens+Uitleg'!$B$22</f>
        <v>0.11083999999999999</v>
      </c>
    </row>
    <row r="10" spans="1:15" ht="15.75" thickBot="1" x14ac:dyDescent="0.3">
      <c r="B10" s="240" t="s">
        <v>58</v>
      </c>
      <c r="C10" s="241"/>
      <c r="D10" s="242"/>
      <c r="E10" s="104" t="s">
        <v>75</v>
      </c>
      <c r="F10" s="13">
        <v>0</v>
      </c>
      <c r="G10" s="116">
        <v>0</v>
      </c>
      <c r="H10" s="13">
        <v>0</v>
      </c>
      <c r="I10" s="116">
        <v>0</v>
      </c>
      <c r="J10" s="13">
        <v>0</v>
      </c>
      <c r="K10" s="116">
        <v>0</v>
      </c>
      <c r="L10" s="13">
        <v>0</v>
      </c>
      <c r="M10" s="23">
        <v>0</v>
      </c>
      <c r="N10" s="37" t="s">
        <v>84</v>
      </c>
    </row>
    <row r="11" spans="1:15" ht="15.75" thickBot="1" x14ac:dyDescent="0.3">
      <c r="B11" s="243" t="s">
        <v>104</v>
      </c>
      <c r="C11" s="244"/>
      <c r="D11" s="245"/>
      <c r="E11" s="120"/>
      <c r="F11" s="111">
        <f t="shared" ref="F11:M11" si="3">SUM(F8:F10)</f>
        <v>0.11083999999999999</v>
      </c>
      <c r="G11" s="117">
        <f t="shared" si="3"/>
        <v>0.11083999999999999</v>
      </c>
      <c r="H11" s="111">
        <f t="shared" si="3"/>
        <v>0.11083999999999999</v>
      </c>
      <c r="I11" s="117">
        <f t="shared" si="3"/>
        <v>0.11083999999999999</v>
      </c>
      <c r="J11" s="111">
        <f t="shared" si="3"/>
        <v>0.11083999999999999</v>
      </c>
      <c r="K11" s="117">
        <f t="shared" ref="K11:L11" si="4">SUM(K8:K10)</f>
        <v>0.11083999999999999</v>
      </c>
      <c r="L11" s="111">
        <f t="shared" si="4"/>
        <v>0.11083999999999999</v>
      </c>
      <c r="M11" s="113">
        <f t="shared" si="3"/>
        <v>0.11083999999999999</v>
      </c>
    </row>
    <row r="12" spans="1:15" ht="15.75" thickBot="1" x14ac:dyDescent="0.3">
      <c r="B12" s="267" t="s">
        <v>6</v>
      </c>
      <c r="C12" s="268"/>
      <c r="D12" s="269"/>
      <c r="E12" s="105"/>
      <c r="F12" s="180">
        <v>0</v>
      </c>
      <c r="G12" s="182">
        <v>0</v>
      </c>
      <c r="H12" s="180">
        <v>0</v>
      </c>
      <c r="I12" s="182">
        <v>0</v>
      </c>
      <c r="J12" s="180">
        <v>0</v>
      </c>
      <c r="K12" s="182">
        <v>0</v>
      </c>
      <c r="L12" s="180">
        <v>0</v>
      </c>
      <c r="M12" s="181">
        <v>0</v>
      </c>
      <c r="N12" s="37" t="s">
        <v>77</v>
      </c>
    </row>
    <row r="13" spans="1:15" ht="15.75" thickBot="1" x14ac:dyDescent="0.3">
      <c r="A13" s="21"/>
      <c r="B13" s="20"/>
      <c r="C13" s="20"/>
      <c r="D13" s="86"/>
      <c r="E13" s="86"/>
      <c r="F13" s="22"/>
      <c r="G13" s="22"/>
      <c r="H13" s="22"/>
      <c r="I13" s="22"/>
      <c r="J13" s="22"/>
      <c r="K13" s="22"/>
      <c r="L13" s="22"/>
      <c r="M13" s="22"/>
    </row>
    <row r="14" spans="1:15" ht="15.75" thickBot="1" x14ac:dyDescent="0.3">
      <c r="A14" s="21"/>
      <c r="B14" s="250" t="s">
        <v>88</v>
      </c>
      <c r="C14" s="251"/>
      <c r="D14" s="206"/>
      <c r="E14" s="102"/>
      <c r="F14" s="5" t="str">
        <f>F$3</f>
        <v>Leverancier 1</v>
      </c>
      <c r="G14" s="5" t="str">
        <f t="shared" ref="G14:M14" si="5">G$3</f>
        <v>Leverancier 2</v>
      </c>
      <c r="H14" s="5" t="str">
        <f t="shared" si="5"/>
        <v>Leverancier 3</v>
      </c>
      <c r="I14" s="5" t="str">
        <f t="shared" si="5"/>
        <v>Leverancier 4</v>
      </c>
      <c r="J14" s="5" t="str">
        <f t="shared" si="5"/>
        <v>Leverancier 5</v>
      </c>
      <c r="K14" s="5" t="str">
        <f t="shared" si="5"/>
        <v>Leverancier 6</v>
      </c>
      <c r="L14" s="5" t="str">
        <f t="shared" si="5"/>
        <v>Leverancier 7</v>
      </c>
      <c r="M14" s="5" t="str">
        <f t="shared" si="5"/>
        <v>Leverancier 8</v>
      </c>
    </row>
    <row r="15" spans="1:15" x14ac:dyDescent="0.25">
      <c r="B15" s="230" t="s">
        <v>128</v>
      </c>
      <c r="C15" s="248"/>
      <c r="D15" s="249"/>
      <c r="E15" s="119" t="s">
        <v>75</v>
      </c>
      <c r="F15" s="177">
        <v>0</v>
      </c>
      <c r="G15" s="184">
        <v>0</v>
      </c>
      <c r="H15" s="184">
        <v>0</v>
      </c>
      <c r="I15" s="178">
        <v>0</v>
      </c>
      <c r="J15" s="178">
        <v>0</v>
      </c>
      <c r="K15" s="178">
        <v>0</v>
      </c>
      <c r="L15" s="178">
        <v>0</v>
      </c>
      <c r="M15" s="178">
        <v>0</v>
      </c>
      <c r="N15" s="37" t="s">
        <v>153</v>
      </c>
    </row>
    <row r="16" spans="1:15" x14ac:dyDescent="0.25">
      <c r="B16" s="231" t="s">
        <v>5</v>
      </c>
      <c r="C16" s="238"/>
      <c r="D16" s="239"/>
      <c r="E16" s="103" t="s">
        <v>75</v>
      </c>
      <c r="F16" s="27">
        <f>'Basisgegevens+Uitleg'!$B$22</f>
        <v>0.11083999999999999</v>
      </c>
      <c r="G16" s="27">
        <f>'Basisgegevens+Uitleg'!$B$22</f>
        <v>0.11083999999999999</v>
      </c>
      <c r="H16" s="27">
        <f>'Basisgegevens+Uitleg'!$B$22</f>
        <v>0.11083999999999999</v>
      </c>
      <c r="I16" s="27">
        <f>'Basisgegevens+Uitleg'!$B$22</f>
        <v>0.11083999999999999</v>
      </c>
      <c r="J16" s="27">
        <f>'Basisgegevens+Uitleg'!$B$22</f>
        <v>0.11083999999999999</v>
      </c>
      <c r="K16" s="27">
        <f>'Basisgegevens+Uitleg'!$B$22</f>
        <v>0.11083999999999999</v>
      </c>
      <c r="L16" s="27">
        <f>'Basisgegevens+Uitleg'!$B$22</f>
        <v>0.11083999999999999</v>
      </c>
      <c r="M16" s="27">
        <f>'Basisgegevens+Uitleg'!$B$22</f>
        <v>0.11083999999999999</v>
      </c>
    </row>
    <row r="17" spans="1:14" ht="15.75" thickBot="1" x14ac:dyDescent="0.3">
      <c r="B17" s="240" t="s">
        <v>58</v>
      </c>
      <c r="C17" s="241"/>
      <c r="D17" s="242"/>
      <c r="E17" s="104" t="s">
        <v>75</v>
      </c>
      <c r="F17" s="13">
        <v>0</v>
      </c>
      <c r="G17" s="13">
        <v>0</v>
      </c>
      <c r="H17" s="13">
        <v>0</v>
      </c>
      <c r="I17" s="13">
        <v>0</v>
      </c>
      <c r="J17" s="13">
        <v>0</v>
      </c>
      <c r="K17" s="13">
        <v>0</v>
      </c>
      <c r="L17" s="13">
        <v>0</v>
      </c>
      <c r="M17" s="13">
        <v>0</v>
      </c>
      <c r="N17" s="37" t="s">
        <v>84</v>
      </c>
    </row>
    <row r="18" spans="1:14" ht="15.75" thickBot="1" x14ac:dyDescent="0.3">
      <c r="B18" s="243" t="s">
        <v>105</v>
      </c>
      <c r="C18" s="244"/>
      <c r="D18" s="245"/>
      <c r="E18" s="120"/>
      <c r="F18" s="17">
        <f t="shared" ref="F18:G18" si="6">SUM(F15:F17)</f>
        <v>0.11083999999999999</v>
      </c>
      <c r="G18" s="24">
        <f t="shared" si="6"/>
        <v>0.11083999999999999</v>
      </c>
      <c r="H18" s="24">
        <f t="shared" ref="H18" si="7">SUM(H15:H17)</f>
        <v>0.11083999999999999</v>
      </c>
      <c r="I18" s="24">
        <f t="shared" ref="I18:J18" si="8">SUM(I15:I17)</f>
        <v>0.11083999999999999</v>
      </c>
      <c r="J18" s="24">
        <f t="shared" si="8"/>
        <v>0.11083999999999999</v>
      </c>
      <c r="K18" s="24">
        <f t="shared" ref="K18:L18" si="9">SUM(K15:K17)</f>
        <v>0.11083999999999999</v>
      </c>
      <c r="L18" s="24">
        <f t="shared" si="9"/>
        <v>0.11083999999999999</v>
      </c>
      <c r="M18" s="24">
        <f t="shared" ref="M18" si="10">SUM(M15:M17)</f>
        <v>0.11083999999999999</v>
      </c>
    </row>
    <row r="19" spans="1:14" ht="15.75" thickBot="1" x14ac:dyDescent="0.3">
      <c r="B19" s="246" t="s">
        <v>7</v>
      </c>
      <c r="C19" s="247"/>
      <c r="D19" s="205"/>
      <c r="E19" s="105"/>
      <c r="F19" s="180">
        <v>0</v>
      </c>
      <c r="G19" s="181">
        <v>0</v>
      </c>
      <c r="H19" s="181">
        <v>0</v>
      </c>
      <c r="I19" s="181">
        <v>0</v>
      </c>
      <c r="J19" s="181">
        <v>0</v>
      </c>
      <c r="K19" s="181">
        <v>0</v>
      </c>
      <c r="L19" s="181">
        <v>0</v>
      </c>
      <c r="M19" s="181">
        <v>0</v>
      </c>
      <c r="N19" s="37" t="s">
        <v>78</v>
      </c>
    </row>
    <row r="20" spans="1:14" ht="15.75" thickBot="1" x14ac:dyDescent="0.3">
      <c r="A20" s="21"/>
      <c r="B20" s="164" t="s">
        <v>118</v>
      </c>
      <c r="C20" s="171" t="s">
        <v>4</v>
      </c>
      <c r="D20" s="165" t="s">
        <v>3</v>
      </c>
      <c r="E20" s="138"/>
      <c r="F20" s="22"/>
      <c r="G20" s="22"/>
      <c r="H20" s="22"/>
      <c r="I20" s="22"/>
      <c r="J20" s="22"/>
      <c r="K20" s="22"/>
      <c r="L20" s="22"/>
      <c r="M20" s="22"/>
    </row>
    <row r="21" spans="1:14" ht="15.75" thickBot="1" x14ac:dyDescent="0.3">
      <c r="A21" s="21"/>
      <c r="B21" s="150" t="s">
        <v>89</v>
      </c>
      <c r="C21" s="172" t="s">
        <v>0</v>
      </c>
      <c r="D21" s="166" t="s">
        <v>0</v>
      </c>
      <c r="E21" s="137"/>
      <c r="F21" s="5" t="str">
        <f t="shared" ref="F21:M21" si="11">F$3</f>
        <v>Leverancier 1</v>
      </c>
      <c r="G21" s="5" t="str">
        <f t="shared" si="11"/>
        <v>Leverancier 2</v>
      </c>
      <c r="H21" s="5" t="str">
        <f t="shared" si="11"/>
        <v>Leverancier 3</v>
      </c>
      <c r="I21" s="5" t="str">
        <f t="shared" si="11"/>
        <v>Leverancier 4</v>
      </c>
      <c r="J21" s="5" t="str">
        <f t="shared" si="11"/>
        <v>Leverancier 5</v>
      </c>
      <c r="K21" s="5" t="str">
        <f t="shared" si="11"/>
        <v>Leverancier 6</v>
      </c>
      <c r="L21" s="5" t="str">
        <f t="shared" si="11"/>
        <v>Leverancier 7</v>
      </c>
      <c r="M21" s="5" t="str">
        <f t="shared" si="11"/>
        <v>Leverancier 8</v>
      </c>
    </row>
    <row r="22" spans="1:14" x14ac:dyDescent="0.25">
      <c r="B22" s="149" t="s">
        <v>90</v>
      </c>
      <c r="C22" s="173">
        <f>IF('Basisgegevens+Uitleg'!$E$14&lt;=0,0,'Basisgegevens+Uitleg'!$E$14)</f>
        <v>0</v>
      </c>
      <c r="D22" s="167">
        <f>IF('Basisgegevens+Uitleg'!$D$14&lt;=0,0,'Basisgegevens+Uitleg'!$D$14)</f>
        <v>0</v>
      </c>
      <c r="E22" s="141" t="s">
        <v>75</v>
      </c>
      <c r="F22" s="106">
        <f>IF(F$4="Nee",$C$22,$D$22)*F$8</f>
        <v>0</v>
      </c>
      <c r="G22" s="106">
        <f t="shared" ref="G22:M22" si="12">IF(G$4="Nee",$C$22,$D$22)*G$8</f>
        <v>0</v>
      </c>
      <c r="H22" s="106">
        <f t="shared" si="12"/>
        <v>0</v>
      </c>
      <c r="I22" s="106">
        <f t="shared" si="12"/>
        <v>0</v>
      </c>
      <c r="J22" s="106">
        <f t="shared" si="12"/>
        <v>0</v>
      </c>
      <c r="K22" s="106">
        <f t="shared" si="12"/>
        <v>0</v>
      </c>
      <c r="L22" s="106">
        <f t="shared" si="12"/>
        <v>0</v>
      </c>
      <c r="M22" s="106">
        <f t="shared" si="12"/>
        <v>0</v>
      </c>
    </row>
    <row r="23" spans="1:14" x14ac:dyDescent="0.25">
      <c r="A23" s="21"/>
      <c r="B23" s="139" t="s">
        <v>85</v>
      </c>
      <c r="C23" s="174">
        <f>'Basisgegevens+Uitleg'!$F14</f>
        <v>0</v>
      </c>
      <c r="D23" s="168">
        <f>'Basisgegevens+Uitleg'!$G$14</f>
        <v>0</v>
      </c>
      <c r="E23" s="142" t="s">
        <v>76</v>
      </c>
      <c r="F23" s="107">
        <f>IF(F$4="Nee",$C$23,$D$23)*F$12</f>
        <v>0</v>
      </c>
      <c r="G23" s="107">
        <f t="shared" ref="G23:M23" si="13">IF(G$4="Nee",$C$23,$D$23)*G$12</f>
        <v>0</v>
      </c>
      <c r="H23" s="107">
        <f t="shared" si="13"/>
        <v>0</v>
      </c>
      <c r="I23" s="107">
        <f t="shared" si="13"/>
        <v>0</v>
      </c>
      <c r="J23" s="107">
        <f t="shared" si="13"/>
        <v>0</v>
      </c>
      <c r="K23" s="107">
        <f t="shared" si="13"/>
        <v>0</v>
      </c>
      <c r="L23" s="107">
        <f t="shared" si="13"/>
        <v>0</v>
      </c>
      <c r="M23" s="107">
        <f t="shared" si="13"/>
        <v>0</v>
      </c>
    </row>
    <row r="24" spans="1:14" x14ac:dyDescent="0.25">
      <c r="B24" s="140" t="s">
        <v>91</v>
      </c>
      <c r="C24" s="175">
        <f>IF('Basisgegevens+Uitleg'!$E$15&lt;=0,0,'Basisgegevens+Uitleg'!$E$15)</f>
        <v>0</v>
      </c>
      <c r="D24" s="169">
        <f>IF('Basisgegevens+Uitleg'!$D$15&gt;0,'Basisgegevens+Uitleg'!$D$15,0)</f>
        <v>0</v>
      </c>
      <c r="E24" s="143" t="s">
        <v>75</v>
      </c>
      <c r="F24" s="108">
        <f>IF(F$4="Nee",$C$24,$D$24)*F$15</f>
        <v>0</v>
      </c>
      <c r="G24" s="108">
        <f t="shared" ref="G24:M24" si="14">IF(G$4="Nee",$C$24,$D$24)*G$15</f>
        <v>0</v>
      </c>
      <c r="H24" s="108">
        <f t="shared" si="14"/>
        <v>0</v>
      </c>
      <c r="I24" s="108">
        <f t="shared" si="14"/>
        <v>0</v>
      </c>
      <c r="J24" s="108">
        <f t="shared" si="14"/>
        <v>0</v>
      </c>
      <c r="K24" s="108">
        <f t="shared" si="14"/>
        <v>0</v>
      </c>
      <c r="L24" s="108">
        <f t="shared" si="14"/>
        <v>0</v>
      </c>
      <c r="M24" s="108">
        <f t="shared" si="14"/>
        <v>0</v>
      </c>
    </row>
    <row r="25" spans="1:14" x14ac:dyDescent="0.25">
      <c r="B25" s="139" t="s">
        <v>86</v>
      </c>
      <c r="C25" s="174">
        <f>'Basisgegevens+Uitleg'!$F15</f>
        <v>0</v>
      </c>
      <c r="D25" s="168">
        <f>'Basisgegevens+Uitleg'!$G$15</f>
        <v>0</v>
      </c>
      <c r="E25" s="142" t="s">
        <v>76</v>
      </c>
      <c r="F25" s="107">
        <f>IF(F$4="Nee",$C$25,$D$25)*F$19</f>
        <v>0</v>
      </c>
      <c r="G25" s="107">
        <f t="shared" ref="G25:M25" si="15">IF(G$4="Nee",$C$25,$D$25)*G$19</f>
        <v>0</v>
      </c>
      <c r="H25" s="107">
        <f t="shared" si="15"/>
        <v>0</v>
      </c>
      <c r="I25" s="107">
        <f t="shared" si="15"/>
        <v>0</v>
      </c>
      <c r="J25" s="107">
        <f t="shared" si="15"/>
        <v>0</v>
      </c>
      <c r="K25" s="107">
        <f t="shared" si="15"/>
        <v>0</v>
      </c>
      <c r="L25" s="107">
        <f t="shared" si="15"/>
        <v>0</v>
      </c>
      <c r="M25" s="107">
        <f t="shared" si="15"/>
        <v>0</v>
      </c>
    </row>
    <row r="26" spans="1:14" ht="15.75" thickBot="1" x14ac:dyDescent="0.3">
      <c r="B26" s="145" t="s">
        <v>107</v>
      </c>
      <c r="C26" s="176">
        <f>IF('Basisgegevens+Uitleg'!$D$16&lt;=0,0,'Basisgegevens+Uitleg'!$D$16)</f>
        <v>0</v>
      </c>
      <c r="D26" s="170">
        <f>IF('Basisgegevens+Uitleg'!$D$16&lt;=0,0,'Basisgegevens+Uitleg'!$D$16)</f>
        <v>0</v>
      </c>
      <c r="E26" s="144" t="s">
        <v>75</v>
      </c>
      <c r="F26" s="109">
        <f>IF(F$4="Nee",$C$26,$D$26)*F$9</f>
        <v>0</v>
      </c>
      <c r="G26" s="109">
        <f t="shared" ref="G26:M26" si="16">IF(G$4="Nee",$C$26,$D$26)*G$9</f>
        <v>0</v>
      </c>
      <c r="H26" s="109">
        <f t="shared" si="16"/>
        <v>0</v>
      </c>
      <c r="I26" s="109">
        <f t="shared" si="16"/>
        <v>0</v>
      </c>
      <c r="J26" s="109">
        <f t="shared" si="16"/>
        <v>0</v>
      </c>
      <c r="K26" s="109">
        <f t="shared" si="16"/>
        <v>0</v>
      </c>
      <c r="L26" s="109">
        <f t="shared" si="16"/>
        <v>0</v>
      </c>
      <c r="M26" s="109">
        <f t="shared" si="16"/>
        <v>0</v>
      </c>
    </row>
    <row r="27" spans="1:14" ht="15.75" thickBot="1" x14ac:dyDescent="0.3">
      <c r="B27" s="270" t="s">
        <v>97</v>
      </c>
      <c r="C27" s="271"/>
      <c r="D27" s="272"/>
      <c r="E27" s="88"/>
      <c r="F27" s="16">
        <f>IF(AND(F8=0,F15=0),0,F22+F24+F26-F23-F25)</f>
        <v>0</v>
      </c>
      <c r="G27" s="16">
        <f t="shared" ref="G27:M27" si="17">IF(AND(G8=0,G15=0),0,G22+G24+G26-G23-G25)</f>
        <v>0</v>
      </c>
      <c r="H27" s="16">
        <f t="shared" si="17"/>
        <v>0</v>
      </c>
      <c r="I27" s="16">
        <f t="shared" si="17"/>
        <v>0</v>
      </c>
      <c r="J27" s="16">
        <f t="shared" si="17"/>
        <v>0</v>
      </c>
      <c r="K27" s="16">
        <f t="shared" si="17"/>
        <v>0</v>
      </c>
      <c r="L27" s="16">
        <f t="shared" si="17"/>
        <v>0</v>
      </c>
      <c r="M27" s="16">
        <f t="shared" si="17"/>
        <v>0</v>
      </c>
    </row>
    <row r="28" spans="1:14" ht="15.75" thickBot="1" x14ac:dyDescent="0.3">
      <c r="B28" s="18"/>
      <c r="C28" s="18"/>
      <c r="D28" s="89"/>
      <c r="E28" s="89"/>
      <c r="F28" s="19"/>
      <c r="G28" s="19"/>
      <c r="H28" s="19"/>
      <c r="I28" s="19"/>
      <c r="J28" s="19"/>
      <c r="K28" s="19"/>
      <c r="L28" s="19"/>
      <c r="M28" s="19"/>
    </row>
    <row r="29" spans="1:14" ht="15.75" thickBot="1" x14ac:dyDescent="0.3">
      <c r="B29" s="250" t="s">
        <v>92</v>
      </c>
      <c r="C29" s="251"/>
      <c r="D29" s="206"/>
      <c r="E29" s="87"/>
      <c r="F29" s="5" t="str">
        <f t="shared" ref="F29:M29" si="18">F$3</f>
        <v>Leverancier 1</v>
      </c>
      <c r="G29" s="5" t="str">
        <f t="shared" si="18"/>
        <v>Leverancier 2</v>
      </c>
      <c r="H29" s="5" t="str">
        <f t="shared" si="18"/>
        <v>Leverancier 3</v>
      </c>
      <c r="I29" s="5" t="str">
        <f t="shared" si="18"/>
        <v>Leverancier 4</v>
      </c>
      <c r="J29" s="5" t="str">
        <f t="shared" si="18"/>
        <v>Leverancier 5</v>
      </c>
      <c r="K29" s="5" t="str">
        <f t="shared" si="18"/>
        <v>Leverancier 6</v>
      </c>
      <c r="L29" s="5" t="str">
        <f t="shared" si="18"/>
        <v>Leverancier 7</v>
      </c>
      <c r="M29" s="5" t="str">
        <f t="shared" si="18"/>
        <v>Leverancier 8</v>
      </c>
    </row>
    <row r="30" spans="1:14" x14ac:dyDescent="0.25">
      <c r="B30" s="230" t="s">
        <v>8</v>
      </c>
      <c r="C30" s="248"/>
      <c r="D30" s="249"/>
      <c r="E30" s="90" t="s">
        <v>75</v>
      </c>
      <c r="F30" s="29">
        <v>0</v>
      </c>
      <c r="G30" s="29">
        <v>0</v>
      </c>
      <c r="H30" s="29">
        <v>0</v>
      </c>
      <c r="I30" s="29">
        <v>0</v>
      </c>
      <c r="J30" s="29">
        <v>0</v>
      </c>
      <c r="K30" s="29">
        <v>0</v>
      </c>
      <c r="L30" s="29">
        <v>0</v>
      </c>
      <c r="M30" s="29">
        <v>0</v>
      </c>
      <c r="N30" s="37" t="s">
        <v>79</v>
      </c>
    </row>
    <row r="31" spans="1:14" ht="15" customHeight="1" x14ac:dyDescent="0.25">
      <c r="B31" s="231" t="s">
        <v>154</v>
      </c>
      <c r="C31" s="238"/>
      <c r="D31" s="239"/>
      <c r="E31" s="91" t="s">
        <v>75</v>
      </c>
      <c r="F31" s="29">
        <v>0</v>
      </c>
      <c r="G31" s="29">
        <v>0</v>
      </c>
      <c r="H31" s="29">
        <v>0</v>
      </c>
      <c r="I31" s="29">
        <v>0</v>
      </c>
      <c r="J31" s="29">
        <v>0</v>
      </c>
      <c r="K31" s="29">
        <v>0</v>
      </c>
      <c r="L31" s="29">
        <v>0</v>
      </c>
      <c r="M31" s="29">
        <v>0</v>
      </c>
      <c r="N31" s="37" t="s">
        <v>155</v>
      </c>
    </row>
    <row r="32" spans="1:14" ht="15.75" thickBot="1" x14ac:dyDescent="0.3">
      <c r="B32" s="81" t="s">
        <v>9</v>
      </c>
      <c r="C32" s="291" t="str">
        <f>'Basisgegevens+Uitleg'!$C$28</f>
        <v>Liander</v>
      </c>
      <c r="D32" s="292"/>
      <c r="E32" s="92" t="s">
        <v>75</v>
      </c>
      <c r="F32" s="36">
        <f>'Basisgegevens+Uitleg'!$B$29</f>
        <v>478.04199999999997</v>
      </c>
      <c r="G32" s="36">
        <f>'Basisgegevens+Uitleg'!$B$29</f>
        <v>478.04199999999997</v>
      </c>
      <c r="H32" s="36">
        <f>'Basisgegevens+Uitleg'!$B$29</f>
        <v>478.04199999999997</v>
      </c>
      <c r="I32" s="36">
        <f>'Basisgegevens+Uitleg'!$B$29</f>
        <v>478.04199999999997</v>
      </c>
      <c r="J32" s="36">
        <f>'Basisgegevens+Uitleg'!$B$29</f>
        <v>478.04199999999997</v>
      </c>
      <c r="K32" s="36">
        <f>'Basisgegevens+Uitleg'!$B$29</f>
        <v>478.04199999999997</v>
      </c>
      <c r="L32" s="36">
        <f>'Basisgegevens+Uitleg'!$B$29</f>
        <v>478.04199999999997</v>
      </c>
      <c r="M32" s="36">
        <f>'Basisgegevens+Uitleg'!$B$29</f>
        <v>478.04199999999997</v>
      </c>
    </row>
    <row r="33" spans="2:14" x14ac:dyDescent="0.25">
      <c r="B33" s="276" t="s">
        <v>10</v>
      </c>
      <c r="C33" s="277"/>
      <c r="D33" s="278"/>
      <c r="E33" s="99" t="s">
        <v>76</v>
      </c>
      <c r="F33" s="84">
        <f>'Basisgegevens+Uitleg'!$B$23</f>
        <v>628.95799999999997</v>
      </c>
      <c r="G33" s="84">
        <f>'Basisgegevens+Uitleg'!$B$23</f>
        <v>628.95799999999997</v>
      </c>
      <c r="H33" s="84">
        <f>'Basisgegevens+Uitleg'!$B$23</f>
        <v>628.95799999999997</v>
      </c>
      <c r="I33" s="84">
        <f>'Basisgegevens+Uitleg'!$B$23</f>
        <v>628.95799999999997</v>
      </c>
      <c r="J33" s="84">
        <f>'Basisgegevens+Uitleg'!$B$23</f>
        <v>628.95799999999997</v>
      </c>
      <c r="K33" s="84">
        <f>'Basisgegevens+Uitleg'!$B$23</f>
        <v>628.95799999999997</v>
      </c>
      <c r="L33" s="84">
        <f>'Basisgegevens+Uitleg'!$B$23</f>
        <v>628.95799999999997</v>
      </c>
      <c r="M33" s="84">
        <f>'Basisgegevens+Uitleg'!$B$23</f>
        <v>628.95799999999997</v>
      </c>
    </row>
    <row r="34" spans="2:14" ht="15.75" thickBot="1" x14ac:dyDescent="0.3">
      <c r="B34" s="288" t="s">
        <v>47</v>
      </c>
      <c r="C34" s="289"/>
      <c r="D34" s="290"/>
      <c r="E34" s="100" t="s">
        <v>76</v>
      </c>
      <c r="F34" s="183">
        <v>0</v>
      </c>
      <c r="G34" s="183">
        <v>0</v>
      </c>
      <c r="H34" s="183">
        <v>0</v>
      </c>
      <c r="I34" s="183">
        <v>0</v>
      </c>
      <c r="J34" s="183">
        <v>0</v>
      </c>
      <c r="K34" s="183">
        <v>0</v>
      </c>
      <c r="L34" s="183">
        <v>0</v>
      </c>
      <c r="M34" s="183">
        <v>0</v>
      </c>
      <c r="N34" s="37" t="s">
        <v>81</v>
      </c>
    </row>
    <row r="35" spans="2:14" ht="15.75" thickBot="1" x14ac:dyDescent="0.3">
      <c r="B35" s="282" t="s">
        <v>93</v>
      </c>
      <c r="C35" s="283"/>
      <c r="D35" s="275"/>
      <c r="E35" s="93"/>
      <c r="F35" s="11">
        <f>IF(F27=0,0,F$27+SUM(F30:F32)-SUM(F33:F34))</f>
        <v>0</v>
      </c>
      <c r="G35" s="11">
        <f t="shared" ref="G35:M35" si="19">IF(G27=0,0,G$27+SUM(G30:G32)-SUM(G33:G34))</f>
        <v>0</v>
      </c>
      <c r="H35" s="11">
        <f t="shared" si="19"/>
        <v>0</v>
      </c>
      <c r="I35" s="11">
        <f t="shared" si="19"/>
        <v>0</v>
      </c>
      <c r="J35" s="11">
        <f t="shared" si="19"/>
        <v>0</v>
      </c>
      <c r="K35" s="11">
        <f t="shared" si="19"/>
        <v>0</v>
      </c>
      <c r="L35" s="11">
        <f t="shared" si="19"/>
        <v>0</v>
      </c>
      <c r="M35" s="11">
        <f t="shared" si="19"/>
        <v>0</v>
      </c>
    </row>
    <row r="36" spans="2:14" ht="15.75" thickBot="1" x14ac:dyDescent="0.3">
      <c r="B36" s="3"/>
      <c r="C36" s="3"/>
      <c r="D36" s="94"/>
      <c r="E36" s="94"/>
      <c r="F36" s="4"/>
      <c r="G36" s="4"/>
      <c r="H36" s="4"/>
      <c r="I36" s="4"/>
      <c r="J36" s="4"/>
      <c r="K36" s="4"/>
      <c r="L36" s="4"/>
      <c r="M36" s="4"/>
    </row>
    <row r="37" spans="2:14" ht="15.75" thickBot="1" x14ac:dyDescent="0.3">
      <c r="B37" s="250" t="s">
        <v>11</v>
      </c>
      <c r="C37" s="251"/>
      <c r="D37" s="206"/>
      <c r="E37" s="87"/>
      <c r="F37" s="5" t="str">
        <f t="shared" ref="F37:M37" si="20">F$3</f>
        <v>Leverancier 1</v>
      </c>
      <c r="G37" s="5" t="str">
        <f t="shared" si="20"/>
        <v>Leverancier 2</v>
      </c>
      <c r="H37" s="5" t="str">
        <f t="shared" si="20"/>
        <v>Leverancier 3</v>
      </c>
      <c r="I37" s="5" t="str">
        <f t="shared" si="20"/>
        <v>Leverancier 4</v>
      </c>
      <c r="J37" s="5" t="str">
        <f t="shared" si="20"/>
        <v>Leverancier 5</v>
      </c>
      <c r="K37" s="5" t="str">
        <f t="shared" si="20"/>
        <v>Leverancier 6</v>
      </c>
      <c r="L37" s="5" t="str">
        <f t="shared" si="20"/>
        <v>Leverancier 7</v>
      </c>
      <c r="M37" s="5" t="str">
        <f t="shared" si="20"/>
        <v>Leverancier 8</v>
      </c>
    </row>
    <row r="38" spans="2:14" x14ac:dyDescent="0.25">
      <c r="B38" s="230" t="s">
        <v>149</v>
      </c>
      <c r="C38" s="248"/>
      <c r="D38" s="249"/>
      <c r="E38" s="90" t="s">
        <v>75</v>
      </c>
      <c r="F38" s="177">
        <v>1</v>
      </c>
      <c r="G38" s="177">
        <v>0</v>
      </c>
      <c r="H38" s="177">
        <v>0</v>
      </c>
      <c r="I38" s="177">
        <v>0</v>
      </c>
      <c r="J38" s="177">
        <v>0</v>
      </c>
      <c r="K38" s="177">
        <v>0</v>
      </c>
      <c r="L38" s="177">
        <v>0</v>
      </c>
      <c r="M38" s="177">
        <v>0</v>
      </c>
    </row>
    <row r="39" spans="2:14" ht="15" customHeight="1" x14ac:dyDescent="0.25">
      <c r="B39" s="231" t="s">
        <v>12</v>
      </c>
      <c r="C39" s="238"/>
      <c r="D39" s="239"/>
      <c r="E39" s="91" t="s">
        <v>75</v>
      </c>
      <c r="F39" s="30">
        <f>'Basisgegevens+Uitleg'!$B$21</f>
        <v>0.72672999999999999</v>
      </c>
      <c r="G39" s="30">
        <f>'Basisgegevens+Uitleg'!$B$21</f>
        <v>0.72672999999999999</v>
      </c>
      <c r="H39" s="30">
        <f>'Basisgegevens+Uitleg'!$B$21</f>
        <v>0.72672999999999999</v>
      </c>
      <c r="I39" s="30">
        <f>'Basisgegevens+Uitleg'!$B$21</f>
        <v>0.72672999999999999</v>
      </c>
      <c r="J39" s="30">
        <f>'Basisgegevens+Uitleg'!$B$21</f>
        <v>0.72672999999999999</v>
      </c>
      <c r="K39" s="30">
        <f>'Basisgegevens+Uitleg'!$B$21</f>
        <v>0.72672999999999999</v>
      </c>
      <c r="L39" s="30">
        <f>'Basisgegevens+Uitleg'!$B$21</f>
        <v>0.72672999999999999</v>
      </c>
      <c r="M39" s="30">
        <f>'Basisgegevens+Uitleg'!$B$21</f>
        <v>0.72672999999999999</v>
      </c>
    </row>
    <row r="40" spans="2:14" ht="15" customHeight="1" thickBot="1" x14ac:dyDescent="0.3">
      <c r="B40" s="240" t="s">
        <v>13</v>
      </c>
      <c r="C40" s="241"/>
      <c r="D40" s="242"/>
      <c r="E40" s="92" t="s">
        <v>75</v>
      </c>
      <c r="F40" s="13">
        <v>0</v>
      </c>
      <c r="G40" s="13">
        <v>0</v>
      </c>
      <c r="H40" s="13">
        <v>0</v>
      </c>
      <c r="I40" s="13">
        <v>0</v>
      </c>
      <c r="J40" s="13">
        <v>0</v>
      </c>
      <c r="K40" s="13">
        <v>0</v>
      </c>
      <c r="L40" s="13">
        <v>0</v>
      </c>
      <c r="M40" s="13">
        <v>0</v>
      </c>
    </row>
    <row r="41" spans="2:14" ht="15.75" thickBot="1" x14ac:dyDescent="0.3">
      <c r="B41" s="284" t="s">
        <v>14</v>
      </c>
      <c r="C41" s="285"/>
      <c r="D41" s="275"/>
      <c r="E41" s="95"/>
      <c r="F41" s="9">
        <f>IF(F38=0,0,SUM(F38:F40))</f>
        <v>1.7267299999999999</v>
      </c>
      <c r="G41" s="9">
        <f t="shared" ref="G41:M41" si="21">IF(G38=0,0,SUM(G38:G40))</f>
        <v>0</v>
      </c>
      <c r="H41" s="9">
        <f t="shared" si="21"/>
        <v>0</v>
      </c>
      <c r="I41" s="9">
        <f t="shared" si="21"/>
        <v>0</v>
      </c>
      <c r="J41" s="9">
        <f t="shared" si="21"/>
        <v>0</v>
      </c>
      <c r="K41" s="9">
        <f t="shared" si="21"/>
        <v>0</v>
      </c>
      <c r="L41" s="9">
        <f t="shared" si="21"/>
        <v>0</v>
      </c>
      <c r="M41" s="9">
        <f t="shared" si="21"/>
        <v>0</v>
      </c>
    </row>
    <row r="42" spans="2:14" ht="15.75" thickBot="1" x14ac:dyDescent="0.3">
      <c r="B42" s="273" t="s">
        <v>83</v>
      </c>
      <c r="C42" s="274"/>
      <c r="D42" s="275"/>
      <c r="E42" s="96"/>
      <c r="F42" s="10">
        <f>IF(F38=0,0,F$41*'Basisgegevens+Uitleg'!$B$17)</f>
        <v>0</v>
      </c>
      <c r="G42" s="10">
        <f>IF(G38=0,0,G$41*'Basisgegevens+Uitleg'!$B$17)</f>
        <v>0</v>
      </c>
      <c r="H42" s="10">
        <f>IF(H38=0,0,H$41*'Basisgegevens+Uitleg'!$B$17)</f>
        <v>0</v>
      </c>
      <c r="I42" s="10">
        <f>IF(I38=0,0,I$41*'Basisgegevens+Uitleg'!$B$17)</f>
        <v>0</v>
      </c>
      <c r="J42" s="10">
        <f>IF(J38=0,0,J$41*'Basisgegevens+Uitleg'!$B$17)</f>
        <v>0</v>
      </c>
      <c r="K42" s="10">
        <f>IF(K38=0,0,K$41*'Basisgegevens+Uitleg'!$B$17)</f>
        <v>0</v>
      </c>
      <c r="L42" s="10">
        <f>IF(L38=0,0,L$41*'Basisgegevens+Uitleg'!$B$17)</f>
        <v>0</v>
      </c>
      <c r="M42" s="10">
        <f>IF(M38=0,0,M$41*'Basisgegevens+Uitleg'!$B$17)</f>
        <v>0</v>
      </c>
    </row>
    <row r="43" spans="2:14" x14ac:dyDescent="0.25">
      <c r="B43" s="276" t="s">
        <v>8</v>
      </c>
      <c r="C43" s="277"/>
      <c r="D43" s="278"/>
      <c r="E43" s="131" t="s">
        <v>75</v>
      </c>
      <c r="F43" s="29">
        <v>0</v>
      </c>
      <c r="G43" s="29">
        <v>0</v>
      </c>
      <c r="H43" s="29">
        <v>0</v>
      </c>
      <c r="I43" s="29">
        <v>0</v>
      </c>
      <c r="J43" s="29">
        <v>0</v>
      </c>
      <c r="K43" s="29">
        <v>0</v>
      </c>
      <c r="L43" s="29">
        <v>0</v>
      </c>
      <c r="M43" s="29">
        <v>0</v>
      </c>
      <c r="N43" s="37" t="s">
        <v>79</v>
      </c>
    </row>
    <row r="44" spans="2:14" x14ac:dyDescent="0.25">
      <c r="B44" s="129" t="s">
        <v>15</v>
      </c>
      <c r="C44" s="286" t="str">
        <f>'Basisgegevens+Uitleg'!$C$28</f>
        <v>Liander</v>
      </c>
      <c r="D44" s="287"/>
      <c r="E44" s="130" t="s">
        <v>75</v>
      </c>
      <c r="F44" s="36">
        <f>'Basisgegevens+Uitleg'!$B$30</f>
        <v>190.43950000000001</v>
      </c>
      <c r="G44" s="36">
        <f>'Basisgegevens+Uitleg'!$B$30</f>
        <v>190.43950000000001</v>
      </c>
      <c r="H44" s="36">
        <f>'Basisgegevens+Uitleg'!$B$30</f>
        <v>190.43950000000001</v>
      </c>
      <c r="I44" s="36">
        <f>'Basisgegevens+Uitleg'!$B$30</f>
        <v>190.43950000000001</v>
      </c>
      <c r="J44" s="36">
        <f>'Basisgegevens+Uitleg'!$B$30</f>
        <v>190.43950000000001</v>
      </c>
      <c r="K44" s="36">
        <f>'Basisgegevens+Uitleg'!$B$30</f>
        <v>190.43950000000001</v>
      </c>
      <c r="L44" s="36">
        <f>'Basisgegevens+Uitleg'!$B$30</f>
        <v>190.43950000000001</v>
      </c>
      <c r="M44" s="36">
        <f>'Basisgegevens+Uitleg'!$B$30</f>
        <v>190.43950000000001</v>
      </c>
    </row>
    <row r="45" spans="2:14" ht="15.75" thickBot="1" x14ac:dyDescent="0.3">
      <c r="B45" s="279" t="s">
        <v>48</v>
      </c>
      <c r="C45" s="280"/>
      <c r="D45" s="281"/>
      <c r="E45" s="132" t="s">
        <v>76</v>
      </c>
      <c r="F45" s="29">
        <v>0</v>
      </c>
      <c r="G45" s="29">
        <v>0</v>
      </c>
      <c r="H45" s="29">
        <v>0</v>
      </c>
      <c r="I45" s="29">
        <v>0</v>
      </c>
      <c r="J45" s="29">
        <v>0</v>
      </c>
      <c r="K45" s="29">
        <v>0</v>
      </c>
      <c r="L45" s="29">
        <v>0</v>
      </c>
      <c r="M45" s="29">
        <v>0</v>
      </c>
      <c r="N45" s="37" t="s">
        <v>81</v>
      </c>
    </row>
    <row r="46" spans="2:14" ht="15.75" thickBot="1" x14ac:dyDescent="0.3">
      <c r="B46" s="282" t="str">
        <f>"Totale kosten gas per jaar (verbruik: "&amp;'Basisgegevens+Uitleg'!B17&amp;" M3/jaar):"</f>
        <v>Totale kosten gas per jaar (verbruik: 0 M3/jaar):</v>
      </c>
      <c r="C46" s="283"/>
      <c r="D46" s="275"/>
      <c r="E46" s="93"/>
      <c r="F46" s="11">
        <f>IF(OR(F42=0,'Basisgegevens+Uitleg'!$B$17=0),0,SUM(F42:F44)-F45)</f>
        <v>0</v>
      </c>
      <c r="G46" s="11">
        <f>IF(OR(G42=0,'Basisgegevens+Uitleg'!$B$17=0),0,SUM(G42:G44)-G45)</f>
        <v>0</v>
      </c>
      <c r="H46" s="11">
        <f>IF(OR(H42=0,'Basisgegevens+Uitleg'!$B$17=0),0,SUM(H42:H44)-H45)</f>
        <v>0</v>
      </c>
      <c r="I46" s="11">
        <f>IF(OR(I42=0,'Basisgegevens+Uitleg'!$B$17=0),0,SUM(I42:I44)-I45)</f>
        <v>0</v>
      </c>
      <c r="J46" s="11">
        <f>IF(OR(J42=0,'Basisgegevens+Uitleg'!$B$17=0),0,SUM(J42:J44)-J45)</f>
        <v>0</v>
      </c>
      <c r="K46" s="11">
        <f>IF(OR(K42=0,'Basisgegevens+Uitleg'!$B$17=0),0,SUM(K42:K44)-K45)</f>
        <v>0</v>
      </c>
      <c r="L46" s="11">
        <f>IF(OR(L42=0,'Basisgegevens+Uitleg'!$B$17=0),0,SUM(L42:L44)-L45)</f>
        <v>0</v>
      </c>
      <c r="M46" s="11">
        <f>IF(OR(M42=0,'Basisgegevens+Uitleg'!$B$17=0),0,SUM(M42:M44)-M45)</f>
        <v>0</v>
      </c>
    </row>
    <row r="47" spans="2:14" ht="15.75" thickBot="1" x14ac:dyDescent="0.3">
      <c r="F47" s="4"/>
      <c r="G47" s="4"/>
      <c r="H47" s="4"/>
      <c r="I47" s="4"/>
      <c r="J47" s="4"/>
      <c r="K47" s="4"/>
      <c r="L47" s="4"/>
      <c r="M47" s="4"/>
    </row>
    <row r="48" spans="2:14" ht="15.75" thickBot="1" x14ac:dyDescent="0.3">
      <c r="B48" s="299" t="s">
        <v>94</v>
      </c>
      <c r="C48" s="300"/>
      <c r="D48" s="301"/>
      <c r="E48" s="97"/>
      <c r="F48" s="10">
        <f>F35+F46</f>
        <v>0</v>
      </c>
      <c r="G48" s="10">
        <f t="shared" ref="G48:M48" si="22">G35+G46</f>
        <v>0</v>
      </c>
      <c r="H48" s="10">
        <f t="shared" si="22"/>
        <v>0</v>
      </c>
      <c r="I48" s="10">
        <f t="shared" si="22"/>
        <v>0</v>
      </c>
      <c r="J48" s="10">
        <f t="shared" si="22"/>
        <v>0</v>
      </c>
      <c r="K48" s="10">
        <f t="shared" si="22"/>
        <v>0</v>
      </c>
      <c r="L48" s="10">
        <f t="shared" si="22"/>
        <v>0</v>
      </c>
      <c r="M48" s="10">
        <f t="shared" si="22"/>
        <v>0</v>
      </c>
    </row>
    <row r="49" spans="2:14" ht="15.75" thickBot="1" x14ac:dyDescent="0.3">
      <c r="B49" s="293" t="s">
        <v>49</v>
      </c>
      <c r="C49" s="294"/>
      <c r="D49" s="275"/>
      <c r="E49" s="99" t="s">
        <v>76</v>
      </c>
      <c r="F49" s="185">
        <v>0</v>
      </c>
      <c r="G49" s="185">
        <v>0</v>
      </c>
      <c r="H49" s="185">
        <v>0</v>
      </c>
      <c r="I49" s="185">
        <v>0</v>
      </c>
      <c r="J49" s="185">
        <v>0</v>
      </c>
      <c r="K49" s="185">
        <v>0</v>
      </c>
      <c r="L49" s="185">
        <v>0</v>
      </c>
      <c r="M49" s="185">
        <v>0</v>
      </c>
      <c r="N49" s="37" t="s">
        <v>80</v>
      </c>
    </row>
    <row r="50" spans="2:14" ht="15.75" thickBot="1" x14ac:dyDescent="0.3">
      <c r="B50" s="295" t="s">
        <v>96</v>
      </c>
      <c r="C50" s="296"/>
      <c r="D50" s="275"/>
      <c r="E50" s="98"/>
      <c r="F50" s="25">
        <f>F48-F49</f>
        <v>0</v>
      </c>
      <c r="G50" s="25">
        <f t="shared" ref="G50:M50" si="23">G48-G49</f>
        <v>0</v>
      </c>
      <c r="H50" s="25">
        <f t="shared" si="23"/>
        <v>0</v>
      </c>
      <c r="I50" s="25">
        <f t="shared" si="23"/>
        <v>0</v>
      </c>
      <c r="J50" s="25">
        <f t="shared" si="23"/>
        <v>0</v>
      </c>
      <c r="K50" s="25">
        <f t="shared" si="23"/>
        <v>0</v>
      </c>
      <c r="L50" s="25">
        <f t="shared" si="23"/>
        <v>0</v>
      </c>
      <c r="M50" s="25">
        <f t="shared" si="23"/>
        <v>0</v>
      </c>
    </row>
    <row r="51" spans="2:14" ht="15.75" thickBot="1" x14ac:dyDescent="0.3">
      <c r="B51" s="297" t="s">
        <v>95</v>
      </c>
      <c r="C51" s="298"/>
      <c r="D51" s="275"/>
      <c r="E51" s="85"/>
      <c r="F51" s="26" t="str">
        <f>IF(F50=0,"--",F50/12)</f>
        <v>--</v>
      </c>
      <c r="G51" s="26" t="str">
        <f t="shared" ref="G51:M51" si="24">IF(G50=0,"--",G50/12)</f>
        <v>--</v>
      </c>
      <c r="H51" s="26" t="str">
        <f t="shared" si="24"/>
        <v>--</v>
      </c>
      <c r="I51" s="26" t="str">
        <f t="shared" si="24"/>
        <v>--</v>
      </c>
      <c r="J51" s="26" t="str">
        <f t="shared" si="24"/>
        <v>--</v>
      </c>
      <c r="K51" s="26" t="str">
        <f t="shared" si="24"/>
        <v>--</v>
      </c>
      <c r="L51" s="26" t="str">
        <f t="shared" si="24"/>
        <v>--</v>
      </c>
      <c r="M51" s="26" t="str">
        <f t="shared" si="24"/>
        <v>--</v>
      </c>
      <c r="N51" s="37" t="s">
        <v>151</v>
      </c>
    </row>
    <row r="53" spans="2:14" ht="19.5" thickBot="1" x14ac:dyDescent="0.35">
      <c r="B53" s="51" t="s">
        <v>134</v>
      </c>
    </row>
    <row r="54" spans="2:14" ht="15.75" thickBot="1" x14ac:dyDescent="0.3">
      <c r="B54" s="303" t="s">
        <v>136</v>
      </c>
      <c r="C54" s="304"/>
      <c r="D54" s="62" t="s">
        <v>0</v>
      </c>
      <c r="E54" s="186"/>
      <c r="F54" s="5" t="str">
        <f t="shared" ref="F54:M54" si="25">F$3</f>
        <v>Leverancier 1</v>
      </c>
      <c r="G54" s="5" t="str">
        <f t="shared" si="25"/>
        <v>Leverancier 2</v>
      </c>
      <c r="H54" s="5" t="str">
        <f t="shared" si="25"/>
        <v>Leverancier 3</v>
      </c>
      <c r="I54" s="5" t="str">
        <f t="shared" si="25"/>
        <v>Leverancier 4</v>
      </c>
      <c r="J54" s="5" t="str">
        <f t="shared" si="25"/>
        <v>Leverancier 5</v>
      </c>
      <c r="K54" s="5" t="str">
        <f t="shared" si="25"/>
        <v>Leverancier 6</v>
      </c>
      <c r="L54" s="5" t="str">
        <f t="shared" si="25"/>
        <v>Leverancier 7</v>
      </c>
      <c r="M54" s="5" t="str">
        <f t="shared" si="25"/>
        <v>Leverancier 8</v>
      </c>
    </row>
    <row r="55" spans="2:14" x14ac:dyDescent="0.25">
      <c r="B55" s="305" t="s">
        <v>90</v>
      </c>
      <c r="C55" s="306"/>
      <c r="D55" s="187">
        <f>IF('Basisgegevens+Uitleg'!$B$14&lt;=0,0,'Basisgegevens+Uitleg'!$B$14)</f>
        <v>0</v>
      </c>
      <c r="E55" s="141" t="s">
        <v>75</v>
      </c>
      <c r="F55" s="106">
        <f>$D$55*F$8</f>
        <v>0</v>
      </c>
      <c r="G55" s="106">
        <f t="shared" ref="G55:M55" si="26">$D$55*G$8</f>
        <v>0</v>
      </c>
      <c r="H55" s="106">
        <f t="shared" si="26"/>
        <v>0</v>
      </c>
      <c r="I55" s="106">
        <f t="shared" si="26"/>
        <v>0</v>
      </c>
      <c r="J55" s="106">
        <f t="shared" si="26"/>
        <v>0</v>
      </c>
      <c r="K55" s="106">
        <f t="shared" si="26"/>
        <v>0</v>
      </c>
      <c r="L55" s="106">
        <f t="shared" si="26"/>
        <v>0</v>
      </c>
      <c r="M55" s="106">
        <f t="shared" si="26"/>
        <v>0</v>
      </c>
    </row>
    <row r="56" spans="2:14" x14ac:dyDescent="0.25">
      <c r="B56" s="307" t="s">
        <v>91</v>
      </c>
      <c r="C56" s="308"/>
      <c r="D56" s="175">
        <f>IF('Basisgegevens+Uitleg'!$B$15&gt;0,'Basisgegevens+Uitleg'!$B$15,0)</f>
        <v>0</v>
      </c>
      <c r="E56" s="143" t="s">
        <v>75</v>
      </c>
      <c r="F56" s="108">
        <f>$D$56*F$15</f>
        <v>0</v>
      </c>
      <c r="G56" s="108">
        <f t="shared" ref="G56:M56" si="27">$D$56*G$15</f>
        <v>0</v>
      </c>
      <c r="H56" s="108">
        <f t="shared" si="27"/>
        <v>0</v>
      </c>
      <c r="I56" s="108">
        <f t="shared" si="27"/>
        <v>0</v>
      </c>
      <c r="J56" s="108">
        <f t="shared" si="27"/>
        <v>0</v>
      </c>
      <c r="K56" s="108">
        <f t="shared" si="27"/>
        <v>0</v>
      </c>
      <c r="L56" s="108">
        <f t="shared" si="27"/>
        <v>0</v>
      </c>
      <c r="M56" s="108">
        <f t="shared" si="27"/>
        <v>0</v>
      </c>
    </row>
    <row r="57" spans="2:14" ht="15.75" thickBot="1" x14ac:dyDescent="0.3">
      <c r="B57" s="302" t="s">
        <v>107</v>
      </c>
      <c r="C57" s="239"/>
      <c r="D57" s="176">
        <f>IF('Basisgegevens+Uitleg'!$B$16&lt;=0,0,'Basisgegevens+Uitleg'!$B$16)</f>
        <v>0</v>
      </c>
      <c r="E57" s="144" t="s">
        <v>75</v>
      </c>
      <c r="F57" s="109">
        <f>$D$57*F$9</f>
        <v>0</v>
      </c>
      <c r="G57" s="109">
        <f t="shared" ref="G57:M57" si="28">$D$57*G$9</f>
        <v>0</v>
      </c>
      <c r="H57" s="109">
        <f t="shared" si="28"/>
        <v>0</v>
      </c>
      <c r="I57" s="109">
        <f t="shared" si="28"/>
        <v>0</v>
      </c>
      <c r="J57" s="109">
        <f t="shared" si="28"/>
        <v>0</v>
      </c>
      <c r="K57" s="109">
        <f t="shared" si="28"/>
        <v>0</v>
      </c>
      <c r="L57" s="109">
        <f t="shared" si="28"/>
        <v>0</v>
      </c>
      <c r="M57" s="109">
        <f t="shared" si="28"/>
        <v>0</v>
      </c>
    </row>
    <row r="58" spans="2:14" ht="15.75" thickBot="1" x14ac:dyDescent="0.3">
      <c r="B58" s="270" t="s">
        <v>97</v>
      </c>
      <c r="C58" s="271"/>
      <c r="D58" s="272"/>
      <c r="E58" s="88"/>
      <c r="F58" s="16">
        <f>IF(AND(F8=0,F15=0),0,SUM(F55:F57))</f>
        <v>0</v>
      </c>
      <c r="G58" s="16">
        <f t="shared" ref="G58:M58" si="29">IF(AND(G8=0,G15=0),0,SUM(G55:G57))</f>
        <v>0</v>
      </c>
      <c r="H58" s="16">
        <f t="shared" si="29"/>
        <v>0</v>
      </c>
      <c r="I58" s="16">
        <f t="shared" si="29"/>
        <v>0</v>
      </c>
      <c r="J58" s="16">
        <f t="shared" si="29"/>
        <v>0</v>
      </c>
      <c r="K58" s="16">
        <f t="shared" si="29"/>
        <v>0</v>
      </c>
      <c r="L58" s="16">
        <f t="shared" si="29"/>
        <v>0</v>
      </c>
      <c r="M58" s="16">
        <f t="shared" si="29"/>
        <v>0</v>
      </c>
    </row>
    <row r="59" spans="2:14" ht="15.75" thickBot="1" x14ac:dyDescent="0.3">
      <c r="B59" s="18"/>
      <c r="C59" s="18"/>
      <c r="D59" s="89"/>
      <c r="E59" s="89"/>
      <c r="F59" s="19"/>
      <c r="G59" s="19"/>
      <c r="H59" s="19"/>
      <c r="I59" s="19"/>
      <c r="J59" s="19"/>
      <c r="K59" s="19"/>
      <c r="L59" s="19"/>
      <c r="M59" s="19"/>
    </row>
    <row r="60" spans="2:14" ht="15.75" thickBot="1" x14ac:dyDescent="0.3">
      <c r="B60" s="250" t="s">
        <v>135</v>
      </c>
      <c r="C60" s="251"/>
      <c r="D60" s="206"/>
      <c r="E60" s="87"/>
      <c r="F60" s="5" t="str">
        <f t="shared" ref="F60:M60" si="30">F$3</f>
        <v>Leverancier 1</v>
      </c>
      <c r="G60" s="5" t="str">
        <f t="shared" si="30"/>
        <v>Leverancier 2</v>
      </c>
      <c r="H60" s="5" t="str">
        <f t="shared" si="30"/>
        <v>Leverancier 3</v>
      </c>
      <c r="I60" s="5" t="str">
        <f t="shared" si="30"/>
        <v>Leverancier 4</v>
      </c>
      <c r="J60" s="5" t="str">
        <f t="shared" si="30"/>
        <v>Leverancier 5</v>
      </c>
      <c r="K60" s="5" t="str">
        <f t="shared" si="30"/>
        <v>Leverancier 6</v>
      </c>
      <c r="L60" s="5" t="str">
        <f t="shared" si="30"/>
        <v>Leverancier 7</v>
      </c>
      <c r="M60" s="5" t="str">
        <f t="shared" si="30"/>
        <v>Leverancier 8</v>
      </c>
    </row>
    <row r="61" spans="2:14" x14ac:dyDescent="0.25">
      <c r="B61" s="230" t="s">
        <v>8</v>
      </c>
      <c r="C61" s="248"/>
      <c r="D61" s="249"/>
      <c r="E61" s="90" t="s">
        <v>75</v>
      </c>
      <c r="F61" s="188">
        <f>F30</f>
        <v>0</v>
      </c>
      <c r="G61" s="188">
        <f t="shared" ref="G61:M61" si="31">G30</f>
        <v>0</v>
      </c>
      <c r="H61" s="188">
        <f t="shared" si="31"/>
        <v>0</v>
      </c>
      <c r="I61" s="188">
        <f t="shared" si="31"/>
        <v>0</v>
      </c>
      <c r="J61" s="188">
        <f t="shared" si="31"/>
        <v>0</v>
      </c>
      <c r="K61" s="188">
        <f t="shared" si="31"/>
        <v>0</v>
      </c>
      <c r="L61" s="188">
        <f t="shared" si="31"/>
        <v>0</v>
      </c>
      <c r="M61" s="188">
        <f t="shared" si="31"/>
        <v>0</v>
      </c>
    </row>
    <row r="62" spans="2:14" ht="15.75" thickBot="1" x14ac:dyDescent="0.3">
      <c r="B62" s="81" t="s">
        <v>9</v>
      </c>
      <c r="C62" s="291" t="str">
        <f>'Basisgegevens+Uitleg'!$C$28</f>
        <v>Liander</v>
      </c>
      <c r="D62" s="292"/>
      <c r="E62" s="92" t="s">
        <v>75</v>
      </c>
      <c r="F62" s="36">
        <f>'Basisgegevens+Uitleg'!$B$29</f>
        <v>478.04199999999997</v>
      </c>
      <c r="G62" s="36">
        <f>'Basisgegevens+Uitleg'!$B$29</f>
        <v>478.04199999999997</v>
      </c>
      <c r="H62" s="36">
        <f>'Basisgegevens+Uitleg'!$B$29</f>
        <v>478.04199999999997</v>
      </c>
      <c r="I62" s="36">
        <f>'Basisgegevens+Uitleg'!$B$29</f>
        <v>478.04199999999997</v>
      </c>
      <c r="J62" s="36">
        <f>'Basisgegevens+Uitleg'!$B$29</f>
        <v>478.04199999999997</v>
      </c>
      <c r="K62" s="36">
        <f>'Basisgegevens+Uitleg'!$B$29</f>
        <v>478.04199999999997</v>
      </c>
      <c r="L62" s="36">
        <f>'Basisgegevens+Uitleg'!$B$29</f>
        <v>478.04199999999997</v>
      </c>
      <c r="M62" s="36">
        <f>'Basisgegevens+Uitleg'!$B$29</f>
        <v>478.04199999999997</v>
      </c>
    </row>
    <row r="63" spans="2:14" x14ac:dyDescent="0.25">
      <c r="B63" s="276" t="s">
        <v>10</v>
      </c>
      <c r="C63" s="277"/>
      <c r="D63" s="278"/>
      <c r="E63" s="99" t="s">
        <v>76</v>
      </c>
      <c r="F63" s="84">
        <f>'Basisgegevens+Uitleg'!$B$23</f>
        <v>628.95799999999997</v>
      </c>
      <c r="G63" s="84">
        <f>'Basisgegevens+Uitleg'!$B$23</f>
        <v>628.95799999999997</v>
      </c>
      <c r="H63" s="84">
        <f>'Basisgegevens+Uitleg'!$B$23</f>
        <v>628.95799999999997</v>
      </c>
      <c r="I63" s="84">
        <f>'Basisgegevens+Uitleg'!$B$23</f>
        <v>628.95799999999997</v>
      </c>
      <c r="J63" s="84">
        <f>'Basisgegevens+Uitleg'!$B$23</f>
        <v>628.95799999999997</v>
      </c>
      <c r="K63" s="84">
        <f>'Basisgegevens+Uitleg'!$B$23</f>
        <v>628.95799999999997</v>
      </c>
      <c r="L63" s="84">
        <f>'Basisgegevens+Uitleg'!$B$23</f>
        <v>628.95799999999997</v>
      </c>
      <c r="M63" s="84">
        <f>'Basisgegevens+Uitleg'!$B$23</f>
        <v>628.95799999999997</v>
      </c>
    </row>
    <row r="64" spans="2:14" ht="15.75" thickBot="1" x14ac:dyDescent="0.3">
      <c r="B64" s="288" t="s">
        <v>47</v>
      </c>
      <c r="C64" s="289"/>
      <c r="D64" s="290"/>
      <c r="E64" s="100" t="s">
        <v>76</v>
      </c>
      <c r="F64" s="189">
        <f>F$34</f>
        <v>0</v>
      </c>
      <c r="G64" s="189">
        <f t="shared" ref="G64:M64" si="32">G$34</f>
        <v>0</v>
      </c>
      <c r="H64" s="189">
        <f t="shared" si="32"/>
        <v>0</v>
      </c>
      <c r="I64" s="189">
        <f t="shared" si="32"/>
        <v>0</v>
      </c>
      <c r="J64" s="189">
        <f t="shared" si="32"/>
        <v>0</v>
      </c>
      <c r="K64" s="189">
        <f t="shared" si="32"/>
        <v>0</v>
      </c>
      <c r="L64" s="189">
        <f t="shared" si="32"/>
        <v>0</v>
      </c>
      <c r="M64" s="189">
        <f t="shared" si="32"/>
        <v>0</v>
      </c>
    </row>
    <row r="65" spans="2:14" ht="15.75" thickBot="1" x14ac:dyDescent="0.3">
      <c r="B65" s="282" t="s">
        <v>132</v>
      </c>
      <c r="C65" s="283"/>
      <c r="D65" s="275"/>
      <c r="E65" s="93"/>
      <c r="F65" s="11">
        <f>IF(F58=0,0,F58+SUM(F61:F62)-SUM(F63:F64))</f>
        <v>0</v>
      </c>
      <c r="G65" s="11">
        <f t="shared" ref="G65:M65" si="33">IF(G58=0,0,G58+SUM(G61:G62)-SUM(G63:G64))</f>
        <v>0</v>
      </c>
      <c r="H65" s="11">
        <f t="shared" si="33"/>
        <v>0</v>
      </c>
      <c r="I65" s="11">
        <f t="shared" si="33"/>
        <v>0</v>
      </c>
      <c r="J65" s="11">
        <f t="shared" si="33"/>
        <v>0</v>
      </c>
      <c r="K65" s="11">
        <f t="shared" si="33"/>
        <v>0</v>
      </c>
      <c r="L65" s="11">
        <f t="shared" si="33"/>
        <v>0</v>
      </c>
      <c r="M65" s="11">
        <f t="shared" si="33"/>
        <v>0</v>
      </c>
    </row>
    <row r="66" spans="2:14" ht="8.1" customHeight="1" thickBot="1" x14ac:dyDescent="0.3"/>
    <row r="67" spans="2:14" ht="15.75" thickBot="1" x14ac:dyDescent="0.3">
      <c r="B67" s="282" t="str">
        <f>SUBSTITUTE(B35,":","")&amp;" MET zonnepanelen:"</f>
        <v>Totale kosten Elektra per jaar MET zonnepanelen:</v>
      </c>
      <c r="C67" s="283"/>
      <c r="D67" s="275"/>
      <c r="E67" s="93"/>
      <c r="F67" s="11">
        <f>F35</f>
        <v>0</v>
      </c>
      <c r="G67" s="11">
        <f t="shared" ref="G67:M67" si="34">G35</f>
        <v>0</v>
      </c>
      <c r="H67" s="11">
        <f t="shared" si="34"/>
        <v>0</v>
      </c>
      <c r="I67" s="11">
        <f t="shared" si="34"/>
        <v>0</v>
      </c>
      <c r="J67" s="11">
        <f t="shared" si="34"/>
        <v>0</v>
      </c>
      <c r="K67" s="11">
        <f t="shared" si="34"/>
        <v>0</v>
      </c>
      <c r="L67" s="11">
        <f t="shared" si="34"/>
        <v>0</v>
      </c>
      <c r="M67" s="11">
        <f t="shared" si="34"/>
        <v>0</v>
      </c>
      <c r="N67" s="37" t="s">
        <v>133</v>
      </c>
    </row>
    <row r="68" spans="2:14" ht="15.75" thickBot="1" x14ac:dyDescent="0.3">
      <c r="B68" s="309" t="s">
        <v>137</v>
      </c>
      <c r="C68" s="310"/>
      <c r="D68" s="311"/>
      <c r="E68" s="190"/>
      <c r="F68" s="191">
        <f>F65-F67</f>
        <v>0</v>
      </c>
      <c r="G68" s="191">
        <f t="shared" ref="G68:M68" si="35">G65-G67</f>
        <v>0</v>
      </c>
      <c r="H68" s="191">
        <f t="shared" si="35"/>
        <v>0</v>
      </c>
      <c r="I68" s="191">
        <f t="shared" si="35"/>
        <v>0</v>
      </c>
      <c r="J68" s="191">
        <f t="shared" si="35"/>
        <v>0</v>
      </c>
      <c r="K68" s="191">
        <f t="shared" si="35"/>
        <v>0</v>
      </c>
      <c r="L68" s="191">
        <f t="shared" si="35"/>
        <v>0</v>
      </c>
      <c r="M68" s="191">
        <f t="shared" si="35"/>
        <v>0</v>
      </c>
      <c r="N68" s="37" t="s">
        <v>138</v>
      </c>
    </row>
  </sheetData>
  <sheetProtection algorithmName="SHA-512" hashValue="u4fT7zkeSUDu6gmaf6He6t7BlbJsNZgcE5fGK6DofndnT1in/76Ap+Aerh3tDc3JQKQQngwPcqSRyXXhum1Knw==" saltValue="FjsHvghVLxwH1B0ACqMhpA==" spinCount="100000" sheet="1" objects="1" scenarios="1"/>
  <protectedRanges>
    <protectedRange sqref="F2:M4" name="Vergelijking"/>
    <protectedRange sqref="F8:M8" name="Normaaltarief"/>
    <protectedRange sqref="F12:M12 F19:M19" name="Terugleververgoedingen"/>
    <protectedRange sqref="F15:M15" name="Daltarief"/>
    <protectedRange sqref="F30:M31" name="Electrakosten"/>
    <protectedRange sqref="F38:M38" name="Gastarief"/>
    <protectedRange sqref="F43:M43" name="Gaskosten"/>
    <protectedRange sqref="F34:M34 F45:M45 F49:M49" name="Kortingen"/>
  </protectedRanges>
  <sortState xmlns:xlrd2="http://schemas.microsoft.com/office/spreadsheetml/2017/richdata2" ref="O3:O7">
    <sortCondition ref="O3:O7"/>
  </sortState>
  <mergeCells count="51">
    <mergeCell ref="B67:D67"/>
    <mergeCell ref="B68:D68"/>
    <mergeCell ref="B63:D63"/>
    <mergeCell ref="B64:D64"/>
    <mergeCell ref="B65:D65"/>
    <mergeCell ref="B60:D60"/>
    <mergeCell ref="B61:D61"/>
    <mergeCell ref="C62:D62"/>
    <mergeCell ref="B29:D29"/>
    <mergeCell ref="C32:D32"/>
    <mergeCell ref="B49:D49"/>
    <mergeCell ref="B50:D50"/>
    <mergeCell ref="B51:D51"/>
    <mergeCell ref="B48:D48"/>
    <mergeCell ref="B57:C57"/>
    <mergeCell ref="B54:C54"/>
    <mergeCell ref="B55:C55"/>
    <mergeCell ref="B56:C56"/>
    <mergeCell ref="B58:D58"/>
    <mergeCell ref="B27:D27"/>
    <mergeCell ref="B42:D42"/>
    <mergeCell ref="B43:D43"/>
    <mergeCell ref="B45:D45"/>
    <mergeCell ref="B46:D46"/>
    <mergeCell ref="B35:D35"/>
    <mergeCell ref="B37:D37"/>
    <mergeCell ref="B38:D38"/>
    <mergeCell ref="B39:D39"/>
    <mergeCell ref="B40:D40"/>
    <mergeCell ref="B41:D41"/>
    <mergeCell ref="C44:D44"/>
    <mergeCell ref="B30:D30"/>
    <mergeCell ref="B31:D31"/>
    <mergeCell ref="B33:D33"/>
    <mergeCell ref="B34:D34"/>
    <mergeCell ref="B14:D14"/>
    <mergeCell ref="B2:E2"/>
    <mergeCell ref="B7:D7"/>
    <mergeCell ref="B8:D8"/>
    <mergeCell ref="B9:D9"/>
    <mergeCell ref="B10:D10"/>
    <mergeCell ref="B3:E3"/>
    <mergeCell ref="B4:E4"/>
    <mergeCell ref="B5:E5"/>
    <mergeCell ref="B11:D11"/>
    <mergeCell ref="B12:D12"/>
    <mergeCell ref="B16:D16"/>
    <mergeCell ref="B17:D17"/>
    <mergeCell ref="B18:D18"/>
    <mergeCell ref="B19:D19"/>
    <mergeCell ref="B15:D15"/>
  </mergeCells>
  <phoneticPr fontId="33" type="noConversion"/>
  <conditionalFormatting sqref="F4:M4">
    <cfRule type="containsText" dxfId="4" priority="8" operator="containsText" text="Ja">
      <formula>NOT(ISERROR(SEARCH("Ja",F4)))</formula>
    </cfRule>
  </conditionalFormatting>
  <conditionalFormatting sqref="F5:M5">
    <cfRule type="colorScale" priority="7">
      <colorScale>
        <cfvo type="min"/>
        <cfvo type="percentile" val="50"/>
        <cfvo type="max"/>
        <color rgb="FF63BE7B"/>
        <color rgb="FFFFEB84"/>
        <color rgb="FFF8696B"/>
      </colorScale>
    </cfRule>
  </conditionalFormatting>
  <conditionalFormatting sqref="F34:M34">
    <cfRule type="expression" dxfId="3" priority="5">
      <formula>AND(F$34&lt;&gt;0,F$49&lt;&gt;0)</formula>
    </cfRule>
  </conditionalFormatting>
  <conditionalFormatting sqref="F45:M45">
    <cfRule type="expression" dxfId="2" priority="4">
      <formula>AND(F$45&lt;&gt;0,F$49&lt;&gt;0)</formula>
    </cfRule>
  </conditionalFormatting>
  <conditionalFormatting sqref="F49:M49">
    <cfRule type="expression" dxfId="1" priority="6">
      <formula>AND(F$49&lt;&gt;0,OR(F$34&lt;&gt;0,F$45&lt;&gt;0))</formula>
    </cfRule>
  </conditionalFormatting>
  <conditionalFormatting sqref="F51:M51">
    <cfRule type="colorScale" priority="16">
      <colorScale>
        <cfvo type="min"/>
        <cfvo type="percentile" val="50"/>
        <cfvo type="max"/>
        <color rgb="FF63BE7B"/>
        <color rgb="FFFFEB84"/>
        <color rgb="FFF8696B"/>
      </colorScale>
    </cfRule>
  </conditionalFormatting>
  <conditionalFormatting sqref="F64:M64">
    <cfRule type="expression" dxfId="0" priority="3">
      <formula>AND(F$34&lt;&gt;0,F$49&lt;&gt;0)</formula>
    </cfRule>
  </conditionalFormatting>
  <conditionalFormatting sqref="F68:M68">
    <cfRule type="colorScale" priority="2">
      <colorScale>
        <cfvo type="min"/>
        <cfvo type="percentile" val="50"/>
        <cfvo type="max"/>
        <color rgb="FFF8696B"/>
        <color rgb="FFFFEB84"/>
        <color rgb="FF63BE7B"/>
      </colorScale>
    </cfRule>
  </conditionalFormatting>
  <hyperlinks>
    <hyperlink ref="O3" r:id="rId1" xr:uid="{994CFEC5-E671-4620-A841-6B663E47DB41}"/>
    <hyperlink ref="O4" r:id="rId2" xr:uid="{CAFAD8B1-B1E3-4C3A-A59E-BC23E9C5B23F}"/>
    <hyperlink ref="O5" r:id="rId3" xr:uid="{B1864EE3-54FD-48B4-B1CF-74DD73D6519F}"/>
    <hyperlink ref="O6" r:id="rId4" xr:uid="{AA3811F3-B921-4C09-A0C2-BE22FDB04933}"/>
  </hyperlinks>
  <pageMargins left="0.7" right="0.7" top="0.75" bottom="0.75" header="0.3" footer="0.3"/>
  <pageSetup paperSize="632" orientation="portrait" horizontalDpi="4294967293" verticalDpi="1200" r:id="rId5"/>
  <extLst>
    <ext xmlns:x14="http://schemas.microsoft.com/office/spreadsheetml/2009/9/main" uri="{CCE6A557-97BC-4b89-ADB6-D9C93CAAB3DF}">
      <x14:dataValidations xmlns:xm="http://schemas.microsoft.com/office/excel/2006/main" count="1">
        <x14:dataValidation type="list" allowBlank="1" showInputMessage="1" showErrorMessage="1" errorTitle="Fout" error="Kies Ja of Nee" promptTitle="Invoer" prompt="Vul alleen Ja in als het normaal en daltarief APART van elkaar worden gesaldeerd. Anders Nee invullen." xr:uid="{C7F774A2-6584-4442-8BC2-58756156E10D}">
          <x14:formula1>
            <xm:f>Lijsten!$A$2:$A$3</xm:f>
          </x14:formula1>
          <xm:sqref>F4:M4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9E7C5-FB68-4917-BB35-0E61D2A1783D}">
  <sheetPr>
    <tabColor theme="9" tint="0.79998168889431442"/>
  </sheetPr>
  <dimension ref="A1:B21"/>
  <sheetViews>
    <sheetView zoomScale="80" zoomScaleNormal="80" workbookViewId="0">
      <selection activeCell="A2" sqref="A2"/>
    </sheetView>
  </sheetViews>
  <sheetFormatPr defaultRowHeight="15" x14ac:dyDescent="0.25"/>
  <cols>
    <col min="1" max="1" width="20.7109375" style="156" customWidth="1"/>
    <col min="2" max="2" width="150.7109375" customWidth="1"/>
  </cols>
  <sheetData>
    <row r="1" spans="1:2" ht="15.75" thickBot="1" x14ac:dyDescent="0.3">
      <c r="A1" s="152" t="s">
        <v>115</v>
      </c>
      <c r="B1" s="151" t="s">
        <v>116</v>
      </c>
    </row>
    <row r="2" spans="1:2" x14ac:dyDescent="0.25">
      <c r="A2" s="153">
        <v>46015</v>
      </c>
      <c r="B2" s="147" t="s">
        <v>156</v>
      </c>
    </row>
    <row r="3" spans="1:2" x14ac:dyDescent="0.25">
      <c r="A3" s="154"/>
      <c r="B3" s="148"/>
    </row>
    <row r="4" spans="1:2" x14ac:dyDescent="0.25">
      <c r="A4" s="154"/>
      <c r="B4" s="148"/>
    </row>
    <row r="5" spans="1:2" x14ac:dyDescent="0.25">
      <c r="A5" s="154"/>
      <c r="B5" s="148"/>
    </row>
    <row r="6" spans="1:2" x14ac:dyDescent="0.25">
      <c r="A6" s="154"/>
      <c r="B6" s="148"/>
    </row>
    <row r="7" spans="1:2" x14ac:dyDescent="0.25">
      <c r="A7" s="154"/>
      <c r="B7" s="148"/>
    </row>
    <row r="8" spans="1:2" x14ac:dyDescent="0.25">
      <c r="A8" s="154"/>
      <c r="B8" s="148"/>
    </row>
    <row r="9" spans="1:2" x14ac:dyDescent="0.25">
      <c r="A9" s="154"/>
      <c r="B9" s="148"/>
    </row>
    <row r="10" spans="1:2" x14ac:dyDescent="0.25">
      <c r="A10" s="154"/>
      <c r="B10" s="148"/>
    </row>
    <row r="11" spans="1:2" x14ac:dyDescent="0.25">
      <c r="A11" s="154"/>
      <c r="B11" s="148"/>
    </row>
    <row r="12" spans="1:2" x14ac:dyDescent="0.25">
      <c r="A12" s="154"/>
      <c r="B12" s="148"/>
    </row>
    <row r="13" spans="1:2" x14ac:dyDescent="0.25">
      <c r="A13" s="154"/>
      <c r="B13" s="148"/>
    </row>
    <row r="14" spans="1:2" x14ac:dyDescent="0.25">
      <c r="A14" s="154"/>
      <c r="B14" s="148"/>
    </row>
    <row r="15" spans="1:2" x14ac:dyDescent="0.25">
      <c r="A15" s="154"/>
      <c r="B15" s="148"/>
    </row>
    <row r="16" spans="1:2" x14ac:dyDescent="0.25">
      <c r="A16" s="154"/>
      <c r="B16" s="148"/>
    </row>
    <row r="17" spans="1:2" x14ac:dyDescent="0.25">
      <c r="A17" s="154"/>
      <c r="B17" s="148"/>
    </row>
    <row r="18" spans="1:2" x14ac:dyDescent="0.25">
      <c r="A18" s="154"/>
      <c r="B18" s="148"/>
    </row>
    <row r="19" spans="1:2" x14ac:dyDescent="0.25">
      <c r="A19" s="154"/>
      <c r="B19" s="148"/>
    </row>
    <row r="20" spans="1:2" x14ac:dyDescent="0.25">
      <c r="A20" s="154"/>
      <c r="B20" s="148"/>
    </row>
    <row r="21" spans="1:2" ht="15.75" thickBot="1" x14ac:dyDescent="0.3">
      <c r="A21" s="155"/>
      <c r="B21" s="146"/>
    </row>
  </sheetData>
  <sheetProtection algorithmName="SHA-512" hashValue="UPtehPN8Nn4YMSwoZz835AQpBxw8oshsmGSVTIa7t44U9PQltVMWIDAepWLoEBEgZIuq161ePVHrV9mvwr/Lag==" saltValue="jMQAhISmpHMNhp0u6XOzRw=="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01371-E625-4CC8-A93C-306021849FD9}">
  <sheetPr>
    <tabColor theme="7" tint="0.79998168889431442"/>
  </sheetPr>
  <dimension ref="A1:A3"/>
  <sheetViews>
    <sheetView workbookViewId="0">
      <pane ySplit="1" topLeftCell="A2" activePane="bottomLeft" state="frozen"/>
      <selection pane="bottomLeft" activeCell="L13" sqref="L13"/>
    </sheetView>
  </sheetViews>
  <sheetFormatPr defaultRowHeight="15" x14ac:dyDescent="0.25"/>
  <sheetData>
    <row r="1" spans="1:1" x14ac:dyDescent="0.25">
      <c r="A1" s="47" t="s">
        <v>63</v>
      </c>
    </row>
    <row r="2" spans="1:1" x14ac:dyDescent="0.25">
      <c r="A2" s="53" t="s">
        <v>4</v>
      </c>
    </row>
    <row r="3" spans="1:1" x14ac:dyDescent="0.25">
      <c r="A3" s="53" t="s">
        <v>3</v>
      </c>
    </row>
  </sheetData>
  <sheetProtection algorithmName="SHA-512" hashValue="91yySBrORCcvDy1Q7sShmzDzMfIsBR3qan1N/qjz6whCeFeT25YUhXysrRQ282HJDQ+pNf0a7niSoJS5cUNAJg==" saltValue="rwo534joPXZi/dBNqQ2ffg=="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Basisgegevens+Uitleg</vt:lpstr>
      <vt:lpstr>Vergelijking</vt:lpstr>
      <vt:lpstr>Wijzigingen</vt:lpstr>
      <vt:lpstr>Lijsten</vt:lpstr>
      <vt:lpstr>Vergelijking!Afdrukbereik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A.J. Snijder Sr.</dc:creator>
  <cp:keywords/>
  <dc:description/>
  <cp:lastModifiedBy>A.J. Snijder Sr.</cp:lastModifiedBy>
  <cp:revision/>
  <dcterms:created xsi:type="dcterms:W3CDTF">2017-10-20T18:48:10Z</dcterms:created>
  <dcterms:modified xsi:type="dcterms:W3CDTF">2025-12-24T14:16:47Z</dcterms:modified>
  <cp:category/>
  <cp:contentStatus/>
</cp:coreProperties>
</file>